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 990 Opti\Desktop\"/>
    </mc:Choice>
  </mc:AlternateContent>
  <bookViews>
    <workbookView xWindow="0" yWindow="0" windowWidth="20490" windowHeight="7650" firstSheet="5" activeTab="8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1" sheetId="7" r:id="rId5"/>
    <sheet name="Intra-Balances" sheetId="33" r:id="rId6"/>
    <sheet name="Municipal-Bal" sheetId="35" r:id="rId7"/>
    <sheet name="R &amp; E data-2020" sheetId="31" r:id="rId8"/>
    <sheet name="BALANCE-SHEET-2021-leva" sheetId="4" r:id="rId9"/>
    <sheet name="BALANCE-SHEET-2021" sheetId="8" r:id="rId10"/>
    <sheet name="Income-2021-leva" sheetId="29" r:id="rId11"/>
    <sheet name="Income-2021" sheetId="30" r:id="rId12"/>
    <sheet name="Rounding" sheetId="39" r:id="rId13"/>
    <sheet name="NF-KSF-TRIAL-BAL-2021" sheetId="20" r:id="rId14"/>
    <sheet name="RA-TRIAL-BAL-2021" sheetId="25" r:id="rId15"/>
    <sheet name="DES-TRIAL-BAL-2021" sheetId="26" r:id="rId16"/>
    <sheet name="DMP-TRIAL-BAL-2021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'BALANCE-SHEET-2021'!$A$1:$N$98</definedName>
    <definedName name="_xlnm.Print_Area" localSheetId="8">'BALANCE-SHEET-2021-leva'!$A$1:$N$98</definedName>
    <definedName name="_xlnm.Print_Area" localSheetId="3">'Cash-deficit'!$A$2:$N$39</definedName>
    <definedName name="_xlnm.Print_Area" localSheetId="15">'DES-TRIAL-BAL-2021'!$N$8:$U$890</definedName>
    <definedName name="_xlnm.Print_Area" localSheetId="16">'DMP-TRIAL-BAL-2021'!$N$8:$U$890</definedName>
    <definedName name="_xlnm.Print_Area" localSheetId="0">Guidelines!$B$2:$M$258</definedName>
    <definedName name="_xlnm.Print_Area" localSheetId="11">'Income-2021'!$A$1:$N$116</definedName>
    <definedName name="_xlnm.Print_Area" localSheetId="10">'Income-2021-leva'!$A$1:$N$115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'NF-KSF-TRIAL-BAL-2021'!$N$8:$U$890</definedName>
    <definedName name="_xlnm.Print_Area" localSheetId="4">'Provisions-2021'!$A$1:$N$74</definedName>
    <definedName name="_xlnm.Print_Area" localSheetId="7">'R &amp; E data-2020'!$N$2:$V$469</definedName>
    <definedName name="_xlnm.Print_Area" localSheetId="14">'RA-TRIAL-BAL-2021'!$N$8:$U$890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'BALANCE-SHEET-2021'!$1:$5</definedName>
    <definedName name="_xlnm.Print_Titles" localSheetId="8">'BALANCE-SHEET-2021-leva'!$1:$5</definedName>
    <definedName name="_xlnm.Print_Titles" localSheetId="15">'DES-TRIAL-BAL-2021'!$N:$N,'DES-TRIAL-BAL-2021'!$8:$12</definedName>
    <definedName name="_xlnm.Print_Titles" localSheetId="16">'DMP-TRIAL-BAL-2021'!$N:$N,'DMP-TRIAL-BAL-2021'!$8:$12</definedName>
    <definedName name="_xlnm.Print_Titles" localSheetId="11">'Income-2021'!$7:$10</definedName>
    <definedName name="_xlnm.Print_Titles" localSheetId="10">'Income-2021-leva'!$7:$10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'NF-KSF-TRIAL-BAL-2021'!$N:$N,'NF-KSF-TRIAL-BAL-2021'!$8:$12</definedName>
    <definedName name="_xlnm.Print_Titles" localSheetId="4">'Provisions-2021'!$1:$5</definedName>
    <definedName name="_xlnm.Print_Titles" localSheetId="7">'R &amp; E data-2020'!$N:$N,'R &amp; E data-2020'!$8:$12</definedName>
    <definedName name="_xlnm.Print_Titles" localSheetId="14">'RA-TRIAL-BAL-2021'!$N:$N,'RA-TRIAL-BAL-2021'!$8:$12</definedName>
    <definedName name="_xlnm.Print_Titles" localSheetId="12">Rounding!#REF!</definedName>
    <definedName name="_xlnm.Print_Titles" localSheetId="2">'TRIAL-BALANCE'!$N:$N,'TRIAL-BALANCE'!$8:$12</definedName>
  </definedNames>
  <calcPr calcId="162913"/>
</workbook>
</file>

<file path=xl/calcChain.xml><?xml version="1.0" encoding="utf-8"?>
<calcChain xmlns="http://schemas.openxmlformats.org/spreadsheetml/2006/main">
  <c r="T667" i="1" l="1"/>
  <c r="S667" i="1"/>
  <c r="T640" i="1"/>
  <c r="S640" i="1"/>
  <c r="AV640" i="1" s="1"/>
  <c r="AV293" i="1"/>
  <c r="AV290" i="1"/>
  <c r="AV289" i="1"/>
  <c r="AV286" i="1"/>
  <c r="AV667" i="1"/>
  <c r="AV288" i="1"/>
  <c r="AV287" i="1"/>
  <c r="AV198" i="1"/>
  <c r="AV13" i="1" s="1"/>
  <c r="R21" i="36" s="1"/>
  <c r="S293" i="1"/>
  <c r="S290" i="1"/>
  <c r="S289" i="1"/>
  <c r="S286" i="1"/>
  <c r="D49" i="4" s="1"/>
  <c r="T288" i="1"/>
  <c r="S288" i="1"/>
  <c r="T198" i="1"/>
  <c r="S198" i="1"/>
  <c r="AO198" i="1" s="1"/>
  <c r="AT198" i="1" s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V761" i="25" s="1"/>
  <c r="T761" i="26"/>
  <c r="S761" i="26"/>
  <c r="V761" i="26" s="1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AR878" i="1" s="1"/>
  <c r="V878" i="1"/>
  <c r="W877" i="1"/>
  <c r="V877" i="1"/>
  <c r="W876" i="1"/>
  <c r="AR876" i="1" s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AR809" i="1" s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AR757" i="1" s="1"/>
  <c r="V757" i="1"/>
  <c r="W756" i="1"/>
  <c r="V756" i="1"/>
  <c r="W755" i="1"/>
  <c r="AR755" i="1" s="1"/>
  <c r="V755" i="1"/>
  <c r="W754" i="1"/>
  <c r="V754" i="1"/>
  <c r="W753" i="1"/>
  <c r="AR753" i="1" s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AR693" i="1" s="1"/>
  <c r="V693" i="1"/>
  <c r="W692" i="1"/>
  <c r="V692" i="1"/>
  <c r="W691" i="1"/>
  <c r="V691" i="1"/>
  <c r="W690" i="1"/>
  <c r="V690" i="1"/>
  <c r="W689" i="1"/>
  <c r="V689" i="1"/>
  <c r="W688" i="1"/>
  <c r="V688" i="1"/>
  <c r="W687" i="1"/>
  <c r="AR687" i="1" s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AR673" i="1" s="1"/>
  <c r="V673" i="1"/>
  <c r="W672" i="1"/>
  <c r="V672" i="1"/>
  <c r="W671" i="1"/>
  <c r="V671" i="1"/>
  <c r="W670" i="1"/>
  <c r="V670" i="1"/>
  <c r="W669" i="1"/>
  <c r="AR669" i="1" s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AR627" i="1" s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AR594" i="1" s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AR580" i="1" s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AR554" i="1" s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AK380" i="1" s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AK348" i="1" s="1"/>
  <c r="W347" i="1"/>
  <c r="V347" i="1"/>
  <c r="W346" i="1"/>
  <c r="V346" i="1"/>
  <c r="W345" i="1"/>
  <c r="V345" i="1"/>
  <c r="W344" i="1"/>
  <c r="V344" i="1"/>
  <c r="W343" i="1"/>
  <c r="V343" i="1"/>
  <c r="W342" i="1"/>
  <c r="V342" i="1"/>
  <c r="AK342" i="1" s="1"/>
  <c r="W341" i="1"/>
  <c r="V341" i="1"/>
  <c r="W340" i="1"/>
  <c r="V340" i="1"/>
  <c r="H32" i="4" s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AK310" i="1" s="1"/>
  <c r="AR310" i="1" s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AK283" i="1" s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AK271" i="1" s="1"/>
  <c r="W270" i="1"/>
  <c r="V270" i="1"/>
  <c r="W269" i="1"/>
  <c r="V269" i="1"/>
  <c r="W268" i="1"/>
  <c r="V268" i="1"/>
  <c r="W267" i="1"/>
  <c r="V267" i="1"/>
  <c r="AK267" i="1" s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AK255" i="1" s="1"/>
  <c r="AR255" i="1" s="1"/>
  <c r="W254" i="1"/>
  <c r="V254" i="1"/>
  <c r="W253" i="1"/>
  <c r="V253" i="1"/>
  <c r="AK253" i="1" s="1"/>
  <c r="W252" i="1"/>
  <c r="V252" i="1"/>
  <c r="W251" i="1"/>
  <c r="V251" i="1"/>
  <c r="W250" i="1"/>
  <c r="V250" i="1"/>
  <c r="W249" i="1"/>
  <c r="V249" i="1"/>
  <c r="AK249" i="1" s="1"/>
  <c r="W248" i="1"/>
  <c r="V248" i="1"/>
  <c r="W247" i="1"/>
  <c r="V247" i="1"/>
  <c r="AK247" i="1" s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AK239" i="1" s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AK231" i="1" s="1"/>
  <c r="W230" i="1"/>
  <c r="V230" i="1"/>
  <c r="W229" i="1"/>
  <c r="V229" i="1"/>
  <c r="AK229" i="1" s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AK219" i="1" s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AK185" i="1" s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AK171" i="1" s="1"/>
  <c r="AR171" i="1" s="1"/>
  <c r="W170" i="1"/>
  <c r="V170" i="1"/>
  <c r="W169" i="1"/>
  <c r="V169" i="1"/>
  <c r="AK169" i="1" s="1"/>
  <c r="AR169" i="1" s="1"/>
  <c r="W168" i="1"/>
  <c r="V168" i="1"/>
  <c r="W167" i="1"/>
  <c r="V167" i="1"/>
  <c r="W166" i="1"/>
  <c r="V166" i="1"/>
  <c r="W165" i="1"/>
  <c r="V165" i="1"/>
  <c r="AK165" i="1" s="1"/>
  <c r="W164" i="1"/>
  <c r="V164" i="1"/>
  <c r="W163" i="1"/>
  <c r="V163" i="1"/>
  <c r="W162" i="1"/>
  <c r="V162" i="1"/>
  <c r="W161" i="1"/>
  <c r="V161" i="1"/>
  <c r="AK161" i="1" s="1"/>
  <c r="W160" i="1"/>
  <c r="V160" i="1"/>
  <c r="W159" i="1"/>
  <c r="V159" i="1"/>
  <c r="AK159" i="1" s="1"/>
  <c r="W158" i="1"/>
  <c r="V158" i="1"/>
  <c r="W157" i="1"/>
  <c r="V157" i="1"/>
  <c r="AK157" i="1" s="1"/>
  <c r="W156" i="1"/>
  <c r="V156" i="1"/>
  <c r="W155" i="1"/>
  <c r="V155" i="1"/>
  <c r="AK155" i="1" s="1"/>
  <c r="W154" i="1"/>
  <c r="V154" i="1"/>
  <c r="W153" i="1"/>
  <c r="V153" i="1"/>
  <c r="AK153" i="1" s="1"/>
  <c r="W152" i="1"/>
  <c r="V152" i="1"/>
  <c r="W151" i="1"/>
  <c r="P63" i="35" s="1"/>
  <c r="V151" i="1"/>
  <c r="W150" i="1"/>
  <c r="P62" i="35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V69" i="1"/>
  <c r="W68" i="1"/>
  <c r="AL68" i="1" s="1"/>
  <c r="V68" i="1"/>
  <c r="W67" i="1"/>
  <c r="V67" i="1"/>
  <c r="W66" i="1"/>
  <c r="V66" i="1"/>
  <c r="W65" i="1"/>
  <c r="V65" i="1"/>
  <c r="W64" i="1"/>
  <c r="V64" i="1"/>
  <c r="W63" i="1"/>
  <c r="V63" i="1"/>
  <c r="W62" i="1"/>
  <c r="AL62" i="1" s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AR54" i="1" s="1"/>
  <c r="V54" i="1"/>
  <c r="W53" i="1"/>
  <c r="AL53" i="1" s="1"/>
  <c r="AR53" i="1" s="1"/>
  <c r="V53" i="1"/>
  <c r="W52" i="1"/>
  <c r="AL52" i="1" s="1"/>
  <c r="AR52" i="1" s="1"/>
  <c r="V52" i="1"/>
  <c r="W51" i="1"/>
  <c r="AL51" i="1" s="1"/>
  <c r="V51" i="1"/>
  <c r="W50" i="1"/>
  <c r="AL50" i="1" s="1"/>
  <c r="AR50" i="1" s="1"/>
  <c r="V50" i="1"/>
  <c r="W49" i="1"/>
  <c r="AL49" i="1" s="1"/>
  <c r="V49" i="1"/>
  <c r="W48" i="1"/>
  <c r="AL48" i="1" s="1"/>
  <c r="AR48" i="1" s="1"/>
  <c r="V48" i="1"/>
  <c r="W47" i="1"/>
  <c r="AL47" i="1" s="1"/>
  <c r="AR47" i="1" s="1"/>
  <c r="V47" i="1"/>
  <c r="W46" i="1"/>
  <c r="AL46" i="1" s="1"/>
  <c r="AR46" i="1" s="1"/>
  <c r="V46" i="1"/>
  <c r="W45" i="1"/>
  <c r="AL45" i="1" s="1"/>
  <c r="AR45" i="1" s="1"/>
  <c r="V45" i="1"/>
  <c r="W44" i="1"/>
  <c r="AL44" i="1" s="1"/>
  <c r="AR44" i="1" s="1"/>
  <c r="V44" i="1"/>
  <c r="W43" i="1"/>
  <c r="AL43" i="1" s="1"/>
  <c r="V43" i="1"/>
  <c r="W42" i="1"/>
  <c r="AL42" i="1" s="1"/>
  <c r="AR42" i="1" s="1"/>
  <c r="V42" i="1"/>
  <c r="W41" i="1"/>
  <c r="AL41" i="1" s="1"/>
  <c r="AR41" i="1" s="1"/>
  <c r="V41" i="1"/>
  <c r="W40" i="1"/>
  <c r="AL40" i="1" s="1"/>
  <c r="AR40" i="1" s="1"/>
  <c r="V40" i="1"/>
  <c r="W39" i="1"/>
  <c r="AL39" i="1" s="1"/>
  <c r="AR39" i="1" s="1"/>
  <c r="V39" i="1"/>
  <c r="W38" i="1"/>
  <c r="AL38" i="1" s="1"/>
  <c r="AR38" i="1" s="1"/>
  <c r="V38" i="1"/>
  <c r="W37" i="1"/>
  <c r="V37" i="1"/>
  <c r="W36" i="1"/>
  <c r="AL36" i="1" s="1"/>
  <c r="AR36" i="1" s="1"/>
  <c r="V36" i="1"/>
  <c r="W35" i="1"/>
  <c r="V35" i="1"/>
  <c r="W34" i="1"/>
  <c r="AL34" i="1" s="1"/>
  <c r="AR34" i="1" s="1"/>
  <c r="V34" i="1"/>
  <c r="W33" i="1"/>
  <c r="AL33" i="1" s="1"/>
  <c r="AR33" i="1" s="1"/>
  <c r="V33" i="1"/>
  <c r="W32" i="1"/>
  <c r="AL32" i="1" s="1"/>
  <c r="AR32" i="1" s="1"/>
  <c r="V32" i="1"/>
  <c r="W31" i="1"/>
  <c r="V31" i="1"/>
  <c r="W30" i="1"/>
  <c r="AL30" i="1" s="1"/>
  <c r="AR30" i="1" s="1"/>
  <c r="V30" i="1"/>
  <c r="W29" i="1"/>
  <c r="AL29" i="1" s="1"/>
  <c r="V29" i="1"/>
  <c r="W28" i="1"/>
  <c r="AL28" i="1" s="1"/>
  <c r="AR28" i="1" s="1"/>
  <c r="V28" i="1"/>
  <c r="W27" i="1"/>
  <c r="AL27" i="1" s="1"/>
  <c r="AR27" i="1" s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D19" i="4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V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Z744" i="1" s="1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Z728" i="1" s="1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Z712" i="1" s="1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Z692" i="1" s="1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Z676" i="1" s="1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V667" i="20" s="1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V640" i="20" s="1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V408" i="20" s="1"/>
  <c r="T407" i="20"/>
  <c r="S407" i="20"/>
  <c r="T406" i="20"/>
  <c r="S406" i="20"/>
  <c r="T405" i="20"/>
  <c r="S405" i="20"/>
  <c r="V405" i="20"/>
  <c r="T404" i="20"/>
  <c r="S404" i="20"/>
  <c r="V404" i="20" s="1"/>
  <c r="T403" i="20"/>
  <c r="S403" i="20"/>
  <c r="T402" i="20"/>
  <c r="S402" i="20"/>
  <c r="T401" i="20"/>
  <c r="S401" i="20"/>
  <c r="T400" i="20"/>
  <c r="S400" i="20"/>
  <c r="T399" i="20"/>
  <c r="S399" i="20"/>
  <c r="T398" i="20"/>
  <c r="S398" i="20"/>
  <c r="T397" i="20"/>
  <c r="AA397" i="1" s="1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Z344" i="1" s="1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Z293" i="1" s="1"/>
  <c r="AO293" i="1" s="1"/>
  <c r="AT293" i="1" s="1"/>
  <c r="S292" i="20"/>
  <c r="S291" i="20"/>
  <c r="S290" i="20"/>
  <c r="S289" i="20"/>
  <c r="Z289" i="1" s="1"/>
  <c r="AO289" i="1" s="1"/>
  <c r="S288" i="20"/>
  <c r="S287" i="20"/>
  <c r="S286" i="20"/>
  <c r="T284" i="20"/>
  <c r="S283" i="20"/>
  <c r="T282" i="20"/>
  <c r="S282" i="20"/>
  <c r="T281" i="20"/>
  <c r="AA281" i="1" s="1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AA203" i="1" s="1"/>
  <c r="S203" i="20"/>
  <c r="T202" i="20"/>
  <c r="S202" i="20"/>
  <c r="T201" i="20"/>
  <c r="AA201" i="1" s="1"/>
  <c r="S201" i="20"/>
  <c r="T200" i="20"/>
  <c r="S200" i="20"/>
  <c r="T199" i="20"/>
  <c r="AA199" i="1" s="1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AA120" i="1" s="1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AA99" i="1" s="1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AA52" i="1" s="1"/>
  <c r="T51" i="20"/>
  <c r="T50" i="20"/>
  <c r="T49" i="20"/>
  <c r="T48" i="20"/>
  <c r="AA48" i="1" s="1"/>
  <c r="T47" i="20"/>
  <c r="T46" i="20"/>
  <c r="T45" i="20"/>
  <c r="T44" i="20"/>
  <c r="AA44" i="1" s="1"/>
  <c r="T43" i="20"/>
  <c r="T42" i="20"/>
  <c r="T41" i="20"/>
  <c r="T40" i="20"/>
  <c r="AA40" i="1" s="1"/>
  <c r="T39" i="20"/>
  <c r="T38" i="20"/>
  <c r="T37" i="20"/>
  <c r="T36" i="20"/>
  <c r="AA36" i="1" s="1"/>
  <c r="T35" i="20"/>
  <c r="T34" i="20"/>
  <c r="T33" i="20"/>
  <c r="T32" i="20"/>
  <c r="AA32" i="1" s="1"/>
  <c r="T31" i="20"/>
  <c r="T30" i="20"/>
  <c r="T29" i="20"/>
  <c r="T28" i="20"/>
  <c r="AA28" i="1" s="1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V763" i="25" s="1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V640" i="25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V409" i="25" s="1"/>
  <c r="T408" i="25"/>
  <c r="S408" i="25"/>
  <c r="T407" i="25"/>
  <c r="V407" i="25" s="1"/>
  <c r="S407" i="25"/>
  <c r="T406" i="25"/>
  <c r="S406" i="25"/>
  <c r="V406" i="25" s="1"/>
  <c r="T405" i="25"/>
  <c r="S405" i="25"/>
  <c r="V405" i="25"/>
  <c r="T404" i="25"/>
  <c r="S404" i="25"/>
  <c r="T403" i="25"/>
  <c r="S403" i="25"/>
  <c r="V403" i="25" s="1"/>
  <c r="T402" i="25"/>
  <c r="S402" i="25"/>
  <c r="V402" i="25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V763" i="26" s="1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V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T407" i="26"/>
  <c r="S407" i="26"/>
  <c r="V407" i="26" s="1"/>
  <c r="T406" i="26"/>
  <c r="S406" i="26"/>
  <c r="V406" i="26"/>
  <c r="T405" i="26"/>
  <c r="S405" i="26"/>
  <c r="T404" i="26"/>
  <c r="S404" i="26"/>
  <c r="T403" i="26"/>
  <c r="S403" i="26"/>
  <c r="V403" i="26" s="1"/>
  <c r="T402" i="26"/>
  <c r="V402" i="26" s="1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X53" i="1"/>
  <c r="AM53" i="1"/>
  <c r="T53" i="1"/>
  <c r="AV52" i="1"/>
  <c r="Z52" i="1"/>
  <c r="Y52" i="1"/>
  <c r="AN52" i="1" s="1"/>
  <c r="X52" i="1"/>
  <c r="AM52" i="1" s="1"/>
  <c r="T52" i="1"/>
  <c r="AV51" i="1"/>
  <c r="Z51" i="1"/>
  <c r="Y51" i="1"/>
  <c r="AN51" i="1"/>
  <c r="X51" i="1"/>
  <c r="AM51" i="1" s="1"/>
  <c r="AR51" i="1"/>
  <c r="T51" i="1"/>
  <c r="AV50" i="1"/>
  <c r="Z50" i="1"/>
  <c r="Y50" i="1"/>
  <c r="AN50" i="1" s="1"/>
  <c r="X50" i="1"/>
  <c r="AM50" i="1"/>
  <c r="AS50" i="1" s="1"/>
  <c r="T50" i="1"/>
  <c r="AV49" i="1"/>
  <c r="Z49" i="1"/>
  <c r="Y49" i="1"/>
  <c r="AN49" i="1" s="1"/>
  <c r="X49" i="1"/>
  <c r="AM49" i="1"/>
  <c r="AS49" i="1" s="1"/>
  <c r="AR49" i="1"/>
  <c r="T49" i="1"/>
  <c r="AV48" i="1"/>
  <c r="Z48" i="1"/>
  <c r="Y48" i="1"/>
  <c r="AN48" i="1" s="1"/>
  <c r="X48" i="1"/>
  <c r="AM48" i="1" s="1"/>
  <c r="T48" i="1"/>
  <c r="AV47" i="1"/>
  <c r="Z47" i="1"/>
  <c r="Y47" i="1"/>
  <c r="AN47" i="1"/>
  <c r="X47" i="1"/>
  <c r="AM47" i="1"/>
  <c r="T47" i="1"/>
  <c r="AV46" i="1"/>
  <c r="Z46" i="1"/>
  <c r="Y46" i="1"/>
  <c r="AN46" i="1" s="1"/>
  <c r="X46" i="1"/>
  <c r="AM46" i="1" s="1"/>
  <c r="T46" i="1"/>
  <c r="AV45" i="1"/>
  <c r="Z45" i="1"/>
  <c r="Y45" i="1"/>
  <c r="AN45" i="1" s="1"/>
  <c r="X45" i="1"/>
  <c r="AM45" i="1" s="1"/>
  <c r="AS45" i="1" s="1"/>
  <c r="T45" i="1"/>
  <c r="AV44" i="1"/>
  <c r="Z44" i="1"/>
  <c r="Y44" i="1"/>
  <c r="AN44" i="1" s="1"/>
  <c r="X44" i="1"/>
  <c r="AM44" i="1" s="1"/>
  <c r="T44" i="1"/>
  <c r="AV43" i="1"/>
  <c r="Z43" i="1"/>
  <c r="Y43" i="1"/>
  <c r="AN43" i="1"/>
  <c r="X43" i="1"/>
  <c r="AM43" i="1"/>
  <c r="AR43" i="1"/>
  <c r="T43" i="1"/>
  <c r="AV42" i="1"/>
  <c r="Z42" i="1"/>
  <c r="Y42" i="1"/>
  <c r="AN42" i="1" s="1"/>
  <c r="X42" i="1"/>
  <c r="AM42" i="1" s="1"/>
  <c r="AS42" i="1" s="1"/>
  <c r="T42" i="1"/>
  <c r="AV41" i="1"/>
  <c r="Z41" i="1"/>
  <c r="Y41" i="1"/>
  <c r="AN41" i="1" s="1"/>
  <c r="X41" i="1"/>
  <c r="AM41" i="1" s="1"/>
  <c r="T41" i="1"/>
  <c r="AV40" i="1"/>
  <c r="Z40" i="1"/>
  <c r="Y40" i="1"/>
  <c r="AN40" i="1" s="1"/>
  <c r="X40" i="1"/>
  <c r="AM40" i="1" s="1"/>
  <c r="T40" i="1"/>
  <c r="AV39" i="1"/>
  <c r="Z39" i="1"/>
  <c r="Y39" i="1"/>
  <c r="AN39" i="1"/>
  <c r="X39" i="1"/>
  <c r="AM39" i="1"/>
  <c r="AS39" i="1" s="1"/>
  <c r="T39" i="1"/>
  <c r="AV38" i="1"/>
  <c r="Z38" i="1"/>
  <c r="Y38" i="1"/>
  <c r="AN38" i="1" s="1"/>
  <c r="X38" i="1"/>
  <c r="AM38" i="1" s="1"/>
  <c r="T38" i="1"/>
  <c r="AV37" i="1"/>
  <c r="Z37" i="1"/>
  <c r="Y37" i="1"/>
  <c r="AN37" i="1" s="1"/>
  <c r="X37" i="1"/>
  <c r="AM37" i="1" s="1"/>
  <c r="AL37" i="1"/>
  <c r="AR37" i="1" s="1"/>
  <c r="T37" i="1"/>
  <c r="AV36" i="1"/>
  <c r="Z36" i="1"/>
  <c r="Y36" i="1"/>
  <c r="AN36" i="1"/>
  <c r="X36" i="1"/>
  <c r="AM36" i="1"/>
  <c r="T36" i="1"/>
  <c r="AV35" i="1"/>
  <c r="Z35" i="1"/>
  <c r="Y35" i="1"/>
  <c r="AN35" i="1"/>
  <c r="X35" i="1"/>
  <c r="AM35" i="1"/>
  <c r="AL35" i="1"/>
  <c r="AR35" i="1" s="1"/>
  <c r="T35" i="1"/>
  <c r="AV34" i="1"/>
  <c r="Z34" i="1"/>
  <c r="Y34" i="1"/>
  <c r="AN34" i="1"/>
  <c r="X34" i="1"/>
  <c r="AM34" i="1"/>
  <c r="T34" i="1"/>
  <c r="AV33" i="1"/>
  <c r="Z33" i="1"/>
  <c r="Y33" i="1"/>
  <c r="AN33" i="1" s="1"/>
  <c r="X33" i="1"/>
  <c r="AM33" i="1" s="1"/>
  <c r="T33" i="1"/>
  <c r="AV32" i="1"/>
  <c r="Z32" i="1"/>
  <c r="Y32" i="1"/>
  <c r="AN32" i="1"/>
  <c r="X32" i="1"/>
  <c r="AM32" i="1"/>
  <c r="T32" i="1"/>
  <c r="AV31" i="1"/>
  <c r="Z31" i="1"/>
  <c r="Y31" i="1"/>
  <c r="AN31" i="1" s="1"/>
  <c r="X31" i="1"/>
  <c r="AM31" i="1" s="1"/>
  <c r="AL31" i="1"/>
  <c r="AR31" i="1" s="1"/>
  <c r="T31" i="1"/>
  <c r="AV30" i="1"/>
  <c r="Z30" i="1"/>
  <c r="Y30" i="1"/>
  <c r="AN30" i="1" s="1"/>
  <c r="X30" i="1"/>
  <c r="AM30" i="1" s="1"/>
  <c r="T30" i="1"/>
  <c r="AV29" i="1"/>
  <c r="Z29" i="1"/>
  <c r="Y29" i="1"/>
  <c r="AN29" i="1" s="1"/>
  <c r="X29" i="1"/>
  <c r="AM29" i="1" s="1"/>
  <c r="T29" i="1"/>
  <c r="AV28" i="1"/>
  <c r="Z28" i="1"/>
  <c r="Y28" i="1"/>
  <c r="AN28" i="1"/>
  <c r="X28" i="1"/>
  <c r="AM28" i="1"/>
  <c r="T28" i="1"/>
  <c r="AV27" i="1"/>
  <c r="Z27" i="1"/>
  <c r="Y27" i="1"/>
  <c r="AN27" i="1"/>
  <c r="X27" i="1"/>
  <c r="AM27" i="1"/>
  <c r="T27" i="1"/>
  <c r="AV26" i="1"/>
  <c r="AV179" i="1"/>
  <c r="AV93" i="1"/>
  <c r="AV92" i="1"/>
  <c r="AV91" i="1"/>
  <c r="AV90" i="1"/>
  <c r="AV16" i="1"/>
  <c r="AR29" i="1"/>
  <c r="M97" i="4"/>
  <c r="H97" i="4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 s="1"/>
  <c r="E20" i="38"/>
  <c r="I20" i="38" s="1"/>
  <c r="E19" i="38"/>
  <c r="I19" i="38" s="1"/>
  <c r="E18" i="38"/>
  <c r="I18" i="38"/>
  <c r="E17" i="38"/>
  <c r="I17" i="38" s="1"/>
  <c r="E16" i="38"/>
  <c r="I16" i="38" s="1"/>
  <c r="E15" i="38"/>
  <c r="I15" i="38" s="1"/>
  <c r="E14" i="38"/>
  <c r="I14" i="38"/>
  <c r="E13" i="38"/>
  <c r="I13" i="38" s="1"/>
  <c r="E12" i="38"/>
  <c r="I12" i="38" s="1"/>
  <c r="E11" i="38"/>
  <c r="I11" i="38" s="1"/>
  <c r="E10" i="38"/>
  <c r="I10" i="38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 s="1"/>
  <c r="E31" i="38"/>
  <c r="I31" i="38" s="1"/>
  <c r="E30" i="38"/>
  <c r="I30" i="38" s="1"/>
  <c r="E29" i="38"/>
  <c r="I29" i="38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/>
  <c r="E49" i="38"/>
  <c r="I49" i="38" s="1"/>
  <c r="E48" i="38"/>
  <c r="I48" i="38" s="1"/>
  <c r="E47" i="38"/>
  <c r="I47" i="38" s="1"/>
  <c r="E46" i="38"/>
  <c r="I46" i="38" s="1"/>
  <c r="E45" i="38"/>
  <c r="I45" i="38" s="1"/>
  <c r="E44" i="38"/>
  <c r="I44" i="38" s="1"/>
  <c r="E43" i="38"/>
  <c r="I43" i="38" s="1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/>
  <c r="E76" i="38"/>
  <c r="I76" i="38" s="1"/>
  <c r="E75" i="38"/>
  <c r="I75" i="38" s="1"/>
  <c r="E74" i="38"/>
  <c r="I74" i="38" s="1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 s="1"/>
  <c r="E83" i="38"/>
  <c r="I83" i="38" s="1"/>
  <c r="E82" i="38"/>
  <c r="I82" i="38" s="1"/>
  <c r="E81" i="38"/>
  <c r="I81" i="38" s="1"/>
  <c r="E80" i="38"/>
  <c r="I80" i="38" s="1"/>
  <c r="E79" i="38"/>
  <c r="I79" i="38" s="1"/>
  <c r="E95" i="38"/>
  <c r="I95" i="38" s="1"/>
  <c r="E94" i="38"/>
  <c r="I94" i="38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/>
  <c r="E99" i="38"/>
  <c r="I99" i="38" s="1"/>
  <c r="E98" i="38"/>
  <c r="I98" i="38" s="1"/>
  <c r="E114" i="38"/>
  <c r="I114" i="38" s="1"/>
  <c r="E113" i="38"/>
  <c r="I113" i="38" s="1"/>
  <c r="E112" i="38"/>
  <c r="I112" i="38" s="1"/>
  <c r="E111" i="38"/>
  <c r="I111" i="38" s="1"/>
  <c r="E110" i="38"/>
  <c r="I110" i="38" s="1"/>
  <c r="E109" i="38"/>
  <c r="I109" i="38"/>
  <c r="E108" i="38"/>
  <c r="I108" i="38" s="1"/>
  <c r="E125" i="38"/>
  <c r="I125" i="38" s="1"/>
  <c r="E124" i="38"/>
  <c r="I124" i="38" s="1"/>
  <c r="E123" i="38"/>
  <c r="I123" i="38" s="1"/>
  <c r="E122" i="38"/>
  <c r="I122" i="38" s="1"/>
  <c r="E121" i="38"/>
  <c r="I121" i="38"/>
  <c r="E120" i="38"/>
  <c r="I120" i="38" s="1"/>
  <c r="E119" i="38"/>
  <c r="I119" i="38"/>
  <c r="E118" i="38"/>
  <c r="I118" i="38" s="1"/>
  <c r="E117" i="38"/>
  <c r="I117" i="38" s="1"/>
  <c r="E135" i="38"/>
  <c r="I135" i="38" s="1"/>
  <c r="E134" i="38"/>
  <c r="I134" i="38"/>
  <c r="E133" i="38"/>
  <c r="I133" i="38" s="1"/>
  <c r="E132" i="38"/>
  <c r="I132" i="38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/>
  <c r="E146" i="38"/>
  <c r="I146" i="38" s="1"/>
  <c r="E145" i="38"/>
  <c r="I145" i="38" s="1"/>
  <c r="E144" i="38"/>
  <c r="I144" i="38" s="1"/>
  <c r="E143" i="38"/>
  <c r="I143" i="38" s="1"/>
  <c r="E142" i="38"/>
  <c r="I142" i="38" s="1"/>
  <c r="E141" i="38"/>
  <c r="I141" i="38" s="1"/>
  <c r="E140" i="38"/>
  <c r="I140" i="38" s="1"/>
  <c r="E139" i="38"/>
  <c r="I139" i="38"/>
  <c r="E138" i="38"/>
  <c r="I138" i="38" s="1"/>
  <c r="E162" i="38"/>
  <c r="I162" i="38" s="1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 s="1"/>
  <c r="E170" i="38"/>
  <c r="I170" i="38"/>
  <c r="E169" i="38"/>
  <c r="I169" i="38" s="1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 s="1"/>
  <c r="E173" i="38"/>
  <c r="I173" i="38"/>
  <c r="E203" i="38"/>
  <c r="I203" i="38" s="1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/>
  <c r="E190" i="38"/>
  <c r="I190" i="38" s="1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 s="1"/>
  <c r="E219" i="38"/>
  <c r="I219" i="38"/>
  <c r="E218" i="38"/>
  <c r="I218" i="38" s="1"/>
  <c r="E217" i="38"/>
  <c r="I217" i="38" s="1"/>
  <c r="E216" i="38"/>
  <c r="I216" i="38" s="1"/>
  <c r="E215" i="38"/>
  <c r="I215" i="38" s="1"/>
  <c r="E231" i="38"/>
  <c r="I231" i="38" s="1"/>
  <c r="E230" i="38"/>
  <c r="I230" i="38"/>
  <c r="E229" i="38"/>
  <c r="I229" i="38" s="1"/>
  <c r="E228" i="38"/>
  <c r="I228" i="38"/>
  <c r="E227" i="38"/>
  <c r="I227" i="38" s="1"/>
  <c r="E226" i="38"/>
  <c r="I226" i="38" s="1"/>
  <c r="E225" i="38"/>
  <c r="I225" i="38" s="1"/>
  <c r="E237" i="38"/>
  <c r="I237" i="38"/>
  <c r="E236" i="38"/>
  <c r="I236" i="38" s="1"/>
  <c r="E235" i="38"/>
  <c r="I235" i="38" s="1"/>
  <c r="E234" i="38"/>
  <c r="I234" i="38" s="1"/>
  <c r="E249" i="38"/>
  <c r="I249" i="38" s="1"/>
  <c r="E248" i="38"/>
  <c r="I248" i="38" s="1"/>
  <c r="E247" i="38"/>
  <c r="I247" i="38" s="1"/>
  <c r="E246" i="38"/>
  <c r="I246" i="38" s="1"/>
  <c r="E245" i="38"/>
  <c r="I245" i="38" s="1"/>
  <c r="E244" i="38"/>
  <c r="I244" i="38" s="1"/>
  <c r="E243" i="38"/>
  <c r="I243" i="38"/>
  <c r="E242" i="38"/>
  <c r="I242" i="38" s="1"/>
  <c r="E241" i="38"/>
  <c r="I241" i="38" s="1"/>
  <c r="E240" i="38"/>
  <c r="I240" i="38" s="1"/>
  <c r="E276" i="38"/>
  <c r="I276" i="38" s="1"/>
  <c r="E300" i="38"/>
  <c r="I300" i="38" s="1"/>
  <c r="E299" i="38"/>
  <c r="I299" i="38"/>
  <c r="E298" i="38"/>
  <c r="I298" i="38" s="1"/>
  <c r="E297" i="38"/>
  <c r="I297" i="38" s="1"/>
  <c r="E296" i="38"/>
  <c r="I296" i="38" s="1"/>
  <c r="E295" i="38"/>
  <c r="I295" i="38" s="1"/>
  <c r="E294" i="38"/>
  <c r="I294" i="38" s="1"/>
  <c r="E293" i="38"/>
  <c r="I293" i="38" s="1"/>
  <c r="E292" i="38"/>
  <c r="I292" i="38" s="1"/>
  <c r="E291" i="38"/>
  <c r="I291" i="38"/>
  <c r="E290" i="38"/>
  <c r="I290" i="38" s="1"/>
  <c r="E289" i="38"/>
  <c r="I289" i="38" s="1"/>
  <c r="E288" i="38"/>
  <c r="I288" i="38" s="1"/>
  <c r="E287" i="38"/>
  <c r="I287" i="38" s="1"/>
  <c r="E286" i="38"/>
  <c r="I286" i="38" s="1"/>
  <c r="E285" i="38"/>
  <c r="I285" i="38" s="1"/>
  <c r="E284" i="38"/>
  <c r="I284" i="38" s="1"/>
  <c r="E283" i="38"/>
  <c r="I283" i="38" s="1"/>
  <c r="E282" i="38"/>
  <c r="I282" i="38" s="1"/>
  <c r="E281" i="38"/>
  <c r="I281" i="38" s="1"/>
  <c r="E280" i="38"/>
  <c r="I280" i="38" s="1"/>
  <c r="E279" i="38"/>
  <c r="I279" i="38"/>
  <c r="E306" i="38"/>
  <c r="I306" i="38" s="1"/>
  <c r="E305" i="38"/>
  <c r="I305" i="38" s="1"/>
  <c r="E304" i="38"/>
  <c r="I304" i="38" s="1"/>
  <c r="E303" i="38"/>
  <c r="I303" i="38" s="1"/>
  <c r="E313" i="38"/>
  <c r="I313" i="38" s="1"/>
  <c r="E312" i="38"/>
  <c r="I312" i="38" s="1"/>
  <c r="E311" i="38"/>
  <c r="I311" i="38" s="1"/>
  <c r="E310" i="38"/>
  <c r="I310" i="38" s="1"/>
  <c r="E309" i="38"/>
  <c r="I309" i="38" s="1"/>
  <c r="E308" i="38"/>
  <c r="I308" i="38" s="1"/>
  <c r="E307" i="38"/>
  <c r="I307" i="38" s="1"/>
  <c r="E320" i="38"/>
  <c r="I320" i="38" s="1"/>
  <c r="E319" i="38"/>
  <c r="I319" i="38" s="1"/>
  <c r="E318" i="38"/>
  <c r="I318" i="38" s="1"/>
  <c r="E317" i="38"/>
  <c r="I317" i="38" s="1"/>
  <c r="E316" i="38"/>
  <c r="I316" i="38"/>
  <c r="E333" i="38"/>
  <c r="I333" i="38" s="1"/>
  <c r="E332" i="38"/>
  <c r="I332" i="38" s="1"/>
  <c r="E331" i="38"/>
  <c r="I331" i="38" s="1"/>
  <c r="E330" i="38"/>
  <c r="I330" i="38" s="1"/>
  <c r="E329" i="38"/>
  <c r="I329" i="38" s="1"/>
  <c r="E328" i="38"/>
  <c r="I328" i="38"/>
  <c r="E327" i="38"/>
  <c r="I327" i="38" s="1"/>
  <c r="E326" i="38"/>
  <c r="I326" i="38"/>
  <c r="E325" i="38"/>
  <c r="I325" i="38" s="1"/>
  <c r="E324" i="38"/>
  <c r="I324" i="38" s="1"/>
  <c r="E323" i="38"/>
  <c r="I323" i="38" s="1"/>
  <c r="E345" i="38"/>
  <c r="I345" i="38"/>
  <c r="E344" i="38"/>
  <c r="I344" i="38" s="1"/>
  <c r="E343" i="38"/>
  <c r="I343" i="38" s="1"/>
  <c r="E342" i="38"/>
  <c r="I342" i="38" s="1"/>
  <c r="E341" i="38"/>
  <c r="I341" i="38" s="1"/>
  <c r="E340" i="38"/>
  <c r="I340" i="38" s="1"/>
  <c r="E339" i="38"/>
  <c r="I339" i="38" s="1"/>
  <c r="E338" i="38"/>
  <c r="I338" i="38" s="1"/>
  <c r="E337" i="38"/>
  <c r="I337" i="38" s="1"/>
  <c r="E336" i="38"/>
  <c r="I336" i="38" s="1"/>
  <c r="E352" i="38"/>
  <c r="I352" i="38"/>
  <c r="E351" i="38"/>
  <c r="I351" i="38" s="1"/>
  <c r="E350" i="38"/>
  <c r="I350" i="38"/>
  <c r="E349" i="38"/>
  <c r="I349" i="38" s="1"/>
  <c r="E348" i="38"/>
  <c r="I348" i="38" s="1"/>
  <c r="E360" i="38"/>
  <c r="E359" i="38"/>
  <c r="E358" i="38"/>
  <c r="E355" i="38" s="1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K45" i="4" s="1"/>
  <c r="AD911" i="1"/>
  <c r="P910" i="1"/>
  <c r="H116" i="30"/>
  <c r="H116" i="29"/>
  <c r="C122" i="39"/>
  <c r="C123" i="39"/>
  <c r="C124" i="39" s="1"/>
  <c r="C125" i="39" s="1"/>
  <c r="C117" i="39"/>
  <c r="C118" i="39"/>
  <c r="C119" i="39" s="1"/>
  <c r="C120" i="39"/>
  <c r="C114" i="39"/>
  <c r="C115" i="39"/>
  <c r="C112" i="39"/>
  <c r="C110" i="39"/>
  <c r="C104" i="39"/>
  <c r="C102" i="39"/>
  <c r="C97" i="39"/>
  <c r="C98" i="39"/>
  <c r="C87" i="39"/>
  <c r="C88" i="39"/>
  <c r="C89" i="39" s="1"/>
  <c r="C90" i="39"/>
  <c r="C91" i="39"/>
  <c r="C92" i="39" s="1"/>
  <c r="C93" i="39" s="1"/>
  <c r="C94" i="39" s="1"/>
  <c r="C83" i="39"/>
  <c r="C84" i="39"/>
  <c r="C85" i="39" s="1"/>
  <c r="C78" i="39"/>
  <c r="C79" i="39"/>
  <c r="C69" i="39"/>
  <c r="C70" i="39" s="1"/>
  <c r="C71" i="39"/>
  <c r="C72" i="39" s="1"/>
  <c r="C73" i="39" s="1"/>
  <c r="C74" i="39" s="1"/>
  <c r="C75" i="39" s="1"/>
  <c r="C76" i="39" s="1"/>
  <c r="H97" i="8"/>
  <c r="D96" i="8"/>
  <c r="D96" i="4"/>
  <c r="E130" i="39"/>
  <c r="D130" i="39"/>
  <c r="S15" i="36"/>
  <c r="R15" i="36" s="1"/>
  <c r="S13" i="36"/>
  <c r="R13" i="36" s="1"/>
  <c r="D53" i="39"/>
  <c r="C42" i="39"/>
  <c r="C43" i="39"/>
  <c r="C44" i="39" s="1"/>
  <c r="C45" i="39" s="1"/>
  <c r="C46" i="39" s="1"/>
  <c r="C47" i="39" s="1"/>
  <c r="C48" i="39" s="1"/>
  <c r="C49" i="39" s="1"/>
  <c r="E5" i="39"/>
  <c r="D5" i="39"/>
  <c r="M116" i="30"/>
  <c r="D115" i="29"/>
  <c r="D115" i="30" s="1"/>
  <c r="M97" i="8"/>
  <c r="M116" i="29"/>
  <c r="AH116" i="1"/>
  <c r="N2" i="1"/>
  <c r="N4" i="1"/>
  <c r="AH115" i="1"/>
  <c r="K74" i="29"/>
  <c r="K74" i="30"/>
  <c r="K64" i="29"/>
  <c r="K64" i="30"/>
  <c r="H74" i="29"/>
  <c r="H74" i="30"/>
  <c r="H64" i="29"/>
  <c r="H64" i="30" s="1"/>
  <c r="E74" i="29"/>
  <c r="E74" i="30" s="1"/>
  <c r="E64" i="29"/>
  <c r="E64" i="30"/>
  <c r="K61" i="29"/>
  <c r="K61" i="30" s="1"/>
  <c r="H61" i="29"/>
  <c r="E61" i="29"/>
  <c r="E61" i="30" s="1"/>
  <c r="K51" i="29"/>
  <c r="H51" i="29"/>
  <c r="E51" i="29"/>
  <c r="Q36" i="8"/>
  <c r="Q62" i="8" s="1"/>
  <c r="Q35" i="8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/>
  <c r="H19" i="29"/>
  <c r="H29" i="29"/>
  <c r="H29" i="30" s="1"/>
  <c r="E29" i="29"/>
  <c r="E29" i="30"/>
  <c r="E19" i="29"/>
  <c r="K21" i="29"/>
  <c r="H21" i="29"/>
  <c r="E21" i="29"/>
  <c r="K75" i="29"/>
  <c r="K75" i="30"/>
  <c r="H75" i="29"/>
  <c r="H75" i="30" s="1"/>
  <c r="E75" i="29"/>
  <c r="E75" i="30"/>
  <c r="K30" i="29"/>
  <c r="K30" i="30" s="1"/>
  <c r="H30" i="29"/>
  <c r="H30" i="30"/>
  <c r="E30" i="29"/>
  <c r="E30" i="30" s="1"/>
  <c r="J66" i="7"/>
  <c r="J67" i="7" s="1"/>
  <c r="J90" i="7" s="1"/>
  <c r="D66" i="7"/>
  <c r="D67" i="7"/>
  <c r="B59" i="7"/>
  <c r="B60" i="7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/>
  <c r="B98" i="30"/>
  <c r="B99" i="30"/>
  <c r="B93" i="30"/>
  <c r="B94" i="30"/>
  <c r="B89" i="30"/>
  <c r="B84" i="30"/>
  <c r="B69" i="30"/>
  <c r="B65" i="30"/>
  <c r="B56" i="30"/>
  <c r="B57" i="30"/>
  <c r="B44" i="30"/>
  <c r="B45" i="30"/>
  <c r="B35" i="30"/>
  <c r="B36" i="30"/>
  <c r="B25" i="30"/>
  <c r="B26" i="30"/>
  <c r="B14" i="30"/>
  <c r="B15" i="30"/>
  <c r="B16" i="30" s="1"/>
  <c r="B17" i="30" s="1"/>
  <c r="B18" i="30" s="1"/>
  <c r="B19" i="30" s="1"/>
  <c r="B105" i="29"/>
  <c r="B106" i="29" s="1"/>
  <c r="B107" i="29" s="1"/>
  <c r="B108" i="29" s="1"/>
  <c r="B98" i="29"/>
  <c r="B99" i="29" s="1"/>
  <c r="B100" i="29" s="1"/>
  <c r="B101" i="29" s="1"/>
  <c r="B93" i="29"/>
  <c r="B94" i="29"/>
  <c r="B89" i="29"/>
  <c r="B84" i="29"/>
  <c r="B69" i="29"/>
  <c r="B65" i="29"/>
  <c r="B56" i="29"/>
  <c r="B57" i="29"/>
  <c r="B44" i="29"/>
  <c r="B45" i="29"/>
  <c r="B46" i="29" s="1"/>
  <c r="B47" i="29" s="1"/>
  <c r="B48" i="29" s="1"/>
  <c r="B49" i="29" s="1"/>
  <c r="B50" i="29" s="1"/>
  <c r="B51" i="29" s="1"/>
  <c r="B35" i="29"/>
  <c r="B36" i="29" s="1"/>
  <c r="B37" i="29" s="1"/>
  <c r="B25" i="29"/>
  <c r="B26" i="29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/>
  <c r="H63" i="4"/>
  <c r="H63" i="8" s="1"/>
  <c r="H64" i="4"/>
  <c r="H64" i="8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Y877" i="1"/>
  <c r="X877" i="1"/>
  <c r="AM877" i="1" s="1"/>
  <c r="Y876" i="1"/>
  <c r="X876" i="1"/>
  <c r="Z875" i="1"/>
  <c r="Y875" i="1"/>
  <c r="X875" i="1"/>
  <c r="AM875" i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R860" i="1" s="1"/>
  <c r="AA859" i="1"/>
  <c r="Y859" i="1"/>
  <c r="X859" i="1"/>
  <c r="AM859" i="1" s="1"/>
  <c r="AA858" i="1"/>
  <c r="Y858" i="1"/>
  <c r="X858" i="1"/>
  <c r="AK858" i="1"/>
  <c r="Y857" i="1"/>
  <c r="X857" i="1"/>
  <c r="AM857" i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AR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/>
  <c r="Z842" i="1"/>
  <c r="Y842" i="1"/>
  <c r="AN842" i="1" s="1"/>
  <c r="X842" i="1"/>
  <c r="AA841" i="1"/>
  <c r="Y841" i="1"/>
  <c r="X841" i="1"/>
  <c r="AM841" i="1"/>
  <c r="AA840" i="1"/>
  <c r="Y840" i="1"/>
  <c r="AN840" i="1" s="1"/>
  <c r="X840" i="1"/>
  <c r="AK840" i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/>
  <c r="AA834" i="1"/>
  <c r="Y834" i="1"/>
  <c r="AN834" i="1" s="1"/>
  <c r="X834" i="1"/>
  <c r="AK834" i="1"/>
  <c r="AR834" i="1" s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AN823" i="1" s="1"/>
  <c r="X823" i="1"/>
  <c r="Y822" i="1"/>
  <c r="X822" i="1"/>
  <c r="Y821" i="1"/>
  <c r="X821" i="1"/>
  <c r="Y820" i="1"/>
  <c r="X820" i="1"/>
  <c r="Y819" i="1"/>
  <c r="AN819" i="1" s="1"/>
  <c r="X819" i="1"/>
  <c r="Y818" i="1"/>
  <c r="X818" i="1"/>
  <c r="AM818" i="1" s="1"/>
  <c r="Y817" i="1"/>
  <c r="X817" i="1"/>
  <c r="Y816" i="1"/>
  <c r="X816" i="1"/>
  <c r="Y815" i="1"/>
  <c r="AN815" i="1" s="1"/>
  <c r="X815" i="1"/>
  <c r="Y814" i="1"/>
  <c r="X814" i="1"/>
  <c r="Y813" i="1"/>
  <c r="X813" i="1"/>
  <c r="Y812" i="1"/>
  <c r="X812" i="1"/>
  <c r="Y811" i="1"/>
  <c r="X811" i="1"/>
  <c r="Y810" i="1"/>
  <c r="X810" i="1"/>
  <c r="Y809" i="1"/>
  <c r="X809" i="1"/>
  <c r="Y808" i="1"/>
  <c r="X808" i="1"/>
  <c r="Y807" i="1"/>
  <c r="AN807" i="1" s="1"/>
  <c r="X807" i="1"/>
  <c r="Y806" i="1"/>
  <c r="X806" i="1"/>
  <c r="Y805" i="1"/>
  <c r="X805" i="1"/>
  <c r="Y804" i="1"/>
  <c r="X804" i="1"/>
  <c r="Y803" i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AN779" i="1" s="1"/>
  <c r="X779" i="1"/>
  <c r="Y778" i="1"/>
  <c r="X778" i="1"/>
  <c r="Y777" i="1"/>
  <c r="X777" i="1"/>
  <c r="Y776" i="1"/>
  <c r="X776" i="1"/>
  <c r="Y775" i="1"/>
  <c r="X775" i="1"/>
  <c r="Y774" i="1"/>
  <c r="X774" i="1"/>
  <c r="Y773" i="1"/>
  <c r="X773" i="1"/>
  <c r="AR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AN761" i="1" s="1"/>
  <c r="X761" i="1"/>
  <c r="Y760" i="1"/>
  <c r="X760" i="1"/>
  <c r="Y759" i="1"/>
  <c r="X759" i="1"/>
  <c r="Y758" i="1"/>
  <c r="X758" i="1"/>
  <c r="Y757" i="1"/>
  <c r="AN757" i="1" s="1"/>
  <c r="X757" i="1"/>
  <c r="Y756" i="1"/>
  <c r="X756" i="1"/>
  <c r="Y755" i="1"/>
  <c r="AN755" i="1" s="1"/>
  <c r="X755" i="1"/>
  <c r="Y754" i="1"/>
  <c r="X754" i="1"/>
  <c r="Y753" i="1"/>
  <c r="AN753" i="1" s="1"/>
  <c r="X753" i="1"/>
  <c r="Y752" i="1"/>
  <c r="X752" i="1"/>
  <c r="Y751" i="1"/>
  <c r="X751" i="1"/>
  <c r="AR751" i="1"/>
  <c r="Y750" i="1"/>
  <c r="X750" i="1"/>
  <c r="Y749" i="1"/>
  <c r="X749" i="1"/>
  <c r="Y748" i="1"/>
  <c r="X748" i="1"/>
  <c r="Y747" i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X723" i="1"/>
  <c r="AR723" i="1"/>
  <c r="Y722" i="1"/>
  <c r="X722" i="1"/>
  <c r="Y721" i="1"/>
  <c r="X721" i="1"/>
  <c r="Y720" i="1"/>
  <c r="X720" i="1"/>
  <c r="Y719" i="1"/>
  <c r="AN719" i="1"/>
  <c r="X719" i="1"/>
  <c r="Y718" i="1"/>
  <c r="X718" i="1"/>
  <c r="Y717" i="1"/>
  <c r="AN717" i="1" s="1"/>
  <c r="X717" i="1"/>
  <c r="Y716" i="1"/>
  <c r="X716" i="1"/>
  <c r="Y715" i="1"/>
  <c r="AN715" i="1" s="1"/>
  <c r="X715" i="1"/>
  <c r="Y714" i="1"/>
  <c r="X714" i="1"/>
  <c r="Y713" i="1"/>
  <c r="AN713" i="1" s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Y672" i="1"/>
  <c r="X672" i="1"/>
  <c r="Y671" i="1"/>
  <c r="X671" i="1"/>
  <c r="AR671" i="1"/>
  <c r="Y670" i="1"/>
  <c r="X670" i="1"/>
  <c r="Y669" i="1"/>
  <c r="X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AR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/>
  <c r="X630" i="1"/>
  <c r="Y629" i="1"/>
  <c r="X629" i="1"/>
  <c r="Y628" i="1"/>
  <c r="AN628" i="1" s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AR556" i="1"/>
  <c r="Y555" i="1"/>
  <c r="X555" i="1"/>
  <c r="AR555" i="1"/>
  <c r="Y554" i="1"/>
  <c r="X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/>
  <c r="Y513" i="1"/>
  <c r="X513" i="1"/>
  <c r="Y512" i="1"/>
  <c r="X512" i="1"/>
  <c r="AM512" i="1" s="1"/>
  <c r="Y511" i="1"/>
  <c r="X511" i="1"/>
  <c r="AR511" i="1"/>
  <c r="Y510" i="1"/>
  <c r="X510" i="1"/>
  <c r="AM510" i="1" s="1"/>
  <c r="AR510" i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R453" i="1"/>
  <c r="Y452" i="1"/>
  <c r="X452" i="1"/>
  <c r="Y451" i="1"/>
  <c r="AN451" i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3" i="1"/>
  <c r="Y401" i="1"/>
  <c r="X401" i="1"/>
  <c r="AR401" i="1"/>
  <c r="Y400" i="1"/>
  <c r="X400" i="1"/>
  <c r="Y399" i="1"/>
  <c r="AN399" i="1" s="1"/>
  <c r="X399" i="1"/>
  <c r="Y398" i="1"/>
  <c r="X398" i="1"/>
  <c r="Y397" i="1"/>
  <c r="AN397" i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M381" i="1" s="1"/>
  <c r="AK381" i="1"/>
  <c r="Z380" i="1"/>
  <c r="AO380" i="1"/>
  <c r="Y380" i="1"/>
  <c r="X380" i="1"/>
  <c r="AA379" i="1"/>
  <c r="Y379" i="1"/>
  <c r="AN379" i="1" s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AM368" i="1" s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M365" i="1" s="1"/>
  <c r="AK365" i="1"/>
  <c r="Z364" i="1"/>
  <c r="AO364" i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AN359" i="1" s="1"/>
  <c r="X359" i="1"/>
  <c r="AK359" i="1"/>
  <c r="AA358" i="1"/>
  <c r="Y358" i="1"/>
  <c r="X358" i="1"/>
  <c r="AA357" i="1"/>
  <c r="Y357" i="1"/>
  <c r="X357" i="1"/>
  <c r="AM357" i="1" s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A341" i="1"/>
  <c r="Y341" i="1"/>
  <c r="X341" i="1"/>
  <c r="AM341" i="1" s="1"/>
  <c r="AA340" i="1"/>
  <c r="Y340" i="1"/>
  <c r="X340" i="1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AN329" i="1" s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M325" i="1" s="1"/>
  <c r="AK325" i="1"/>
  <c r="AR325" i="1" s="1"/>
  <c r="AA324" i="1"/>
  <c r="Y324" i="1"/>
  <c r="AN324" i="1" s="1"/>
  <c r="X324" i="1"/>
  <c r="AM324" i="1" s="1"/>
  <c r="AA323" i="1"/>
  <c r="Y323" i="1"/>
  <c r="AN323" i="1" s="1"/>
  <c r="X323" i="1"/>
  <c r="AK323" i="1"/>
  <c r="AR323" i="1"/>
  <c r="Y322" i="1"/>
  <c r="AN322" i="1" s="1"/>
  <c r="X322" i="1"/>
  <c r="AA321" i="1"/>
  <c r="Y321" i="1"/>
  <c r="X321" i="1"/>
  <c r="AA320" i="1"/>
  <c r="Y320" i="1"/>
  <c r="X320" i="1"/>
  <c r="AA319" i="1"/>
  <c r="Y319" i="1"/>
  <c r="X319" i="1"/>
  <c r="AM319" i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M310" i="1" s="1"/>
  <c r="AA309" i="1"/>
  <c r="Y309" i="1"/>
  <c r="AN309" i="1" s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AN301" i="1" s="1"/>
  <c r="X301" i="1"/>
  <c r="AK301" i="1"/>
  <c r="AA300" i="1"/>
  <c r="Y300" i="1"/>
  <c r="AN300" i="1" s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AN293" i="1" s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AM291" i="1" s="1"/>
  <c r="W291" i="1"/>
  <c r="V291" i="1"/>
  <c r="AK291" i="1" s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AP288" i="1" s="1"/>
  <c r="Y288" i="1"/>
  <c r="X288" i="1"/>
  <c r="W288" i="1"/>
  <c r="AL288" i="1" s="1"/>
  <c r="V288" i="1"/>
  <c r="AA287" i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Y282" i="1"/>
  <c r="AN282" i="1" s="1"/>
  <c r="X282" i="1"/>
  <c r="Y281" i="1"/>
  <c r="X281" i="1"/>
  <c r="Y280" i="1"/>
  <c r="X280" i="1"/>
  <c r="Y279" i="1"/>
  <c r="X279" i="1"/>
  <c r="AK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AN256" i="1" s="1"/>
  <c r="X256" i="1"/>
  <c r="AA255" i="1"/>
  <c r="Y255" i="1"/>
  <c r="X255" i="1"/>
  <c r="AM255" i="1" s="1"/>
  <c r="AA254" i="1"/>
  <c r="Y254" i="1"/>
  <c r="AN254" i="1" s="1"/>
  <c r="X254" i="1"/>
  <c r="AA253" i="1"/>
  <c r="Y253" i="1"/>
  <c r="X253" i="1"/>
  <c r="AM253" i="1" s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A248" i="1"/>
  <c r="Y248" i="1"/>
  <c r="X248" i="1"/>
  <c r="AA247" i="1"/>
  <c r="Y247" i="1"/>
  <c r="X247" i="1"/>
  <c r="AA246" i="1"/>
  <c r="Y246" i="1"/>
  <c r="X246" i="1"/>
  <c r="AA245" i="1"/>
  <c r="Y245" i="1"/>
  <c r="X245" i="1"/>
  <c r="AK245" i="1"/>
  <c r="AR245" i="1" s="1"/>
  <c r="Z244" i="1"/>
  <c r="Y244" i="1"/>
  <c r="X244" i="1"/>
  <c r="AM244" i="1" s="1"/>
  <c r="Z243" i="1"/>
  <c r="Y243" i="1"/>
  <c r="X243" i="1"/>
  <c r="AM243" i="1" s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Z238" i="1"/>
  <c r="Y238" i="1"/>
  <c r="X238" i="1"/>
  <c r="Z237" i="1"/>
  <c r="Y237" i="1"/>
  <c r="AN237" i="1" s="1"/>
  <c r="X237" i="1"/>
  <c r="AA236" i="1"/>
  <c r="Y236" i="1"/>
  <c r="X236" i="1"/>
  <c r="AM236" i="1" s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A230" i="1"/>
  <c r="Y230" i="1"/>
  <c r="X230" i="1"/>
  <c r="AA229" i="1"/>
  <c r="Y229" i="1"/>
  <c r="X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AK221" i="1"/>
  <c r="Z220" i="1"/>
  <c r="Y220" i="1"/>
  <c r="X220" i="1"/>
  <c r="AA219" i="1"/>
  <c r="Y219" i="1"/>
  <c r="X219" i="1"/>
  <c r="Y218" i="1"/>
  <c r="X218" i="1"/>
  <c r="Y217" i="1"/>
  <c r="X217" i="1"/>
  <c r="Y216" i="1"/>
  <c r="AN216" i="1" s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Y198" i="1"/>
  <c r="X198" i="1"/>
  <c r="Z197" i="1"/>
  <c r="Y197" i="1"/>
  <c r="X197" i="1"/>
  <c r="AL197" i="1"/>
  <c r="AA196" i="1"/>
  <c r="Y196" i="1"/>
  <c r="X196" i="1"/>
  <c r="Z195" i="1"/>
  <c r="Y195" i="1"/>
  <c r="AN195" i="1" s="1"/>
  <c r="X195" i="1"/>
  <c r="Y194" i="1"/>
  <c r="X194" i="1"/>
  <c r="AM194" i="1"/>
  <c r="Y193" i="1"/>
  <c r="X193" i="1"/>
  <c r="Y192" i="1"/>
  <c r="X192" i="1"/>
  <c r="Y191" i="1"/>
  <c r="X191" i="1"/>
  <c r="Z190" i="1"/>
  <c r="Y190" i="1"/>
  <c r="AN190" i="1" s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AM187" i="1" s="1"/>
  <c r="Z186" i="1"/>
  <c r="Y186" i="1"/>
  <c r="X186" i="1"/>
  <c r="AL186" i="1"/>
  <c r="AA185" i="1"/>
  <c r="Y185" i="1"/>
  <c r="X185" i="1"/>
  <c r="Z184" i="1"/>
  <c r="Y184" i="1"/>
  <c r="X184" i="1"/>
  <c r="Y183" i="1"/>
  <c r="X183" i="1"/>
  <c r="Y182" i="1"/>
  <c r="X182" i="1"/>
  <c r="AM182" i="1"/>
  <c r="Y181" i="1"/>
  <c r="X181" i="1"/>
  <c r="Y180" i="1"/>
  <c r="X180" i="1"/>
  <c r="AM180" i="1" s="1"/>
  <c r="Y179" i="1"/>
  <c r="X179" i="1"/>
  <c r="AA178" i="1"/>
  <c r="Z178" i="1"/>
  <c r="Y178" i="1"/>
  <c r="X178" i="1"/>
  <c r="Y177" i="1"/>
  <c r="X177" i="1"/>
  <c r="Y176" i="1"/>
  <c r="X176" i="1"/>
  <c r="Z175" i="1"/>
  <c r="Y175" i="1"/>
  <c r="AN175" i="1" s="1"/>
  <c r="X175" i="1"/>
  <c r="AL175" i="1"/>
  <c r="Z174" i="1"/>
  <c r="Y174" i="1"/>
  <c r="AN174" i="1" s="1"/>
  <c r="X174" i="1"/>
  <c r="Z173" i="1"/>
  <c r="Y173" i="1"/>
  <c r="X173" i="1"/>
  <c r="AM173" i="1" s="1"/>
  <c r="AA172" i="1"/>
  <c r="Y172" i="1"/>
  <c r="X172" i="1"/>
  <c r="AK172" i="1"/>
  <c r="AA171" i="1"/>
  <c r="Y171" i="1"/>
  <c r="X171" i="1"/>
  <c r="AA170" i="1"/>
  <c r="Y170" i="1"/>
  <c r="X170" i="1"/>
  <c r="AA169" i="1"/>
  <c r="Y169" i="1"/>
  <c r="X169" i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R165" i="1"/>
  <c r="AA164" i="1"/>
  <c r="Y164" i="1"/>
  <c r="X164" i="1"/>
  <c r="AM164" i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M161" i="1" s="1"/>
  <c r="Y160" i="1"/>
  <c r="X160" i="1"/>
  <c r="AM160" i="1"/>
  <c r="AA159" i="1"/>
  <c r="Y159" i="1"/>
  <c r="X159" i="1"/>
  <c r="AA158" i="1"/>
  <c r="Y158" i="1"/>
  <c r="X158" i="1"/>
  <c r="AM158" i="1"/>
  <c r="AA157" i="1"/>
  <c r="Y157" i="1"/>
  <c r="X157" i="1"/>
  <c r="AA156" i="1"/>
  <c r="Y156" i="1"/>
  <c r="X156" i="1"/>
  <c r="AM156" i="1"/>
  <c r="AA155" i="1"/>
  <c r="Y155" i="1"/>
  <c r="X155" i="1"/>
  <c r="AA154" i="1"/>
  <c r="Y154" i="1"/>
  <c r="X154" i="1"/>
  <c r="AM154" i="1"/>
  <c r="AA153" i="1"/>
  <c r="Y153" i="1"/>
  <c r="X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/>
  <c r="X148" i="1"/>
  <c r="AM148" i="1"/>
  <c r="O50" i="35"/>
  <c r="P50" i="35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AN143" i="1" s="1"/>
  <c r="X143" i="1"/>
  <c r="Z142" i="1"/>
  <c r="Y142" i="1"/>
  <c r="X142" i="1"/>
  <c r="AM142" i="1" s="1"/>
  <c r="AA141" i="1"/>
  <c r="Y141" i="1"/>
  <c r="X141" i="1"/>
  <c r="AK141" i="1"/>
  <c r="Z140" i="1"/>
  <c r="Y140" i="1"/>
  <c r="X140" i="1"/>
  <c r="AM140" i="1"/>
  <c r="Z139" i="1"/>
  <c r="Y139" i="1"/>
  <c r="X139" i="1"/>
  <c r="AA138" i="1"/>
  <c r="Y138" i="1"/>
  <c r="X138" i="1"/>
  <c r="AA137" i="1"/>
  <c r="Y137" i="1"/>
  <c r="AN137" i="1" s="1"/>
  <c r="X137" i="1"/>
  <c r="AK137" i="1"/>
  <c r="AA136" i="1"/>
  <c r="Y136" i="1"/>
  <c r="AN136" i="1" s="1"/>
  <c r="X136" i="1"/>
  <c r="Z135" i="1"/>
  <c r="Y135" i="1"/>
  <c r="X135" i="1"/>
  <c r="AM135" i="1" s="1"/>
  <c r="AA134" i="1"/>
  <c r="Y134" i="1"/>
  <c r="X134" i="1"/>
  <c r="Z133" i="1"/>
  <c r="Y133" i="1"/>
  <c r="X133" i="1"/>
  <c r="Z132" i="1"/>
  <c r="Y132" i="1"/>
  <c r="X132" i="1"/>
  <c r="AM132" i="1"/>
  <c r="AA131" i="1"/>
  <c r="Y131" i="1"/>
  <c r="AN131" i="1" s="1"/>
  <c r="X131" i="1"/>
  <c r="AK131" i="1"/>
  <c r="Z130" i="1"/>
  <c r="Y130" i="1"/>
  <c r="AN130" i="1" s="1"/>
  <c r="X130" i="1"/>
  <c r="AA129" i="1"/>
  <c r="Y129" i="1"/>
  <c r="X129" i="1"/>
  <c r="AM129" i="1" s="1"/>
  <c r="AK129" i="1"/>
  <c r="Z128" i="1"/>
  <c r="Y128" i="1"/>
  <c r="X128" i="1"/>
  <c r="Z127" i="1"/>
  <c r="Y127" i="1"/>
  <c r="X127" i="1"/>
  <c r="AA126" i="1"/>
  <c r="Y126" i="1"/>
  <c r="X126" i="1"/>
  <c r="Z125" i="1"/>
  <c r="Y125" i="1"/>
  <c r="AN125" i="1" s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AN121" i="1" s="1"/>
  <c r="X121" i="1"/>
  <c r="Y120" i="1"/>
  <c r="X120" i="1"/>
  <c r="AM120" i="1"/>
  <c r="AA119" i="1"/>
  <c r="Y119" i="1"/>
  <c r="X119" i="1"/>
  <c r="AK119" i="1"/>
  <c r="Z118" i="1"/>
  <c r="Y118" i="1"/>
  <c r="X118" i="1"/>
  <c r="AM118" i="1"/>
  <c r="Y117" i="1"/>
  <c r="X117" i="1"/>
  <c r="AK117" i="1"/>
  <c r="Z116" i="1"/>
  <c r="Y116" i="1"/>
  <c r="X116" i="1"/>
  <c r="AM116" i="1" s="1"/>
  <c r="Y115" i="1"/>
  <c r="X115" i="1"/>
  <c r="AK115" i="1"/>
  <c r="Z114" i="1"/>
  <c r="Y114" i="1"/>
  <c r="AN114" i="1" s="1"/>
  <c r="X114" i="1"/>
  <c r="AM114" i="1" s="1"/>
  <c r="AA112" i="1"/>
  <c r="Y112" i="1"/>
  <c r="X112" i="1"/>
  <c r="AA111" i="1"/>
  <c r="Y111" i="1"/>
  <c r="X111" i="1"/>
  <c r="AK111" i="1"/>
  <c r="AR111" i="1" s="1"/>
  <c r="AA110" i="1"/>
  <c r="Y110" i="1"/>
  <c r="X110" i="1"/>
  <c r="AA109" i="1"/>
  <c r="Y109" i="1"/>
  <c r="X109" i="1"/>
  <c r="AM109" i="1" s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M104" i="1" s="1"/>
  <c r="AA103" i="1"/>
  <c r="Y103" i="1"/>
  <c r="X103" i="1"/>
  <c r="AK103" i="1"/>
  <c r="Z99" i="1"/>
  <c r="Y99" i="1"/>
  <c r="X99" i="1"/>
  <c r="W99" i="1"/>
  <c r="AL99" i="1" s="1"/>
  <c r="V99" i="1"/>
  <c r="AA93" i="1"/>
  <c r="Z93" i="1"/>
  <c r="AO93" i="1"/>
  <c r="Y93" i="1"/>
  <c r="X93" i="1"/>
  <c r="AA92" i="1"/>
  <c r="Z92" i="1"/>
  <c r="AO92" i="1" s="1"/>
  <c r="Y92" i="1"/>
  <c r="X92" i="1"/>
  <c r="AA91" i="1"/>
  <c r="Z91" i="1"/>
  <c r="AO91" i="1" s="1"/>
  <c r="Y91" i="1"/>
  <c r="AN91" i="1" s="1"/>
  <c r="X91" i="1"/>
  <c r="AA90" i="1"/>
  <c r="Z90" i="1"/>
  <c r="AO90" i="1" s="1"/>
  <c r="Y90" i="1"/>
  <c r="X90" i="1"/>
  <c r="AK90" i="1"/>
  <c r="AR90" i="1" s="1"/>
  <c r="AA89" i="1"/>
  <c r="Y89" i="1"/>
  <c r="X89" i="1"/>
  <c r="AM89" i="1" s="1"/>
  <c r="AA88" i="1"/>
  <c r="Y88" i="1"/>
  <c r="X88" i="1"/>
  <c r="AK88" i="1"/>
  <c r="AA87" i="1"/>
  <c r="Y87" i="1"/>
  <c r="X87" i="1"/>
  <c r="AA86" i="1"/>
  <c r="Y86" i="1"/>
  <c r="X86" i="1"/>
  <c r="AA85" i="1"/>
  <c r="Y85" i="1"/>
  <c r="AN85" i="1" s="1"/>
  <c r="X85" i="1"/>
  <c r="AA84" i="1"/>
  <c r="Y84" i="1"/>
  <c r="X84" i="1"/>
  <c r="AK84" i="1"/>
  <c r="AA83" i="1"/>
  <c r="Y83" i="1"/>
  <c r="X83" i="1"/>
  <c r="AK83" i="1"/>
  <c r="AA82" i="1"/>
  <c r="Y82" i="1"/>
  <c r="X82" i="1"/>
  <c r="AM82" i="1" s="1"/>
  <c r="H16" i="4"/>
  <c r="H16" i="8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A77" i="1"/>
  <c r="Y77" i="1"/>
  <c r="X77" i="1"/>
  <c r="AA76" i="1"/>
  <c r="Y76" i="1"/>
  <c r="X76" i="1"/>
  <c r="AK76" i="1"/>
  <c r="AA75" i="1"/>
  <c r="Y75" i="1"/>
  <c r="X75" i="1"/>
  <c r="AM75" i="1" s="1"/>
  <c r="AA74" i="1"/>
  <c r="Y74" i="1"/>
  <c r="X74" i="1"/>
  <c r="AK74" i="1"/>
  <c r="AR74" i="1" s="1"/>
  <c r="AA73" i="1"/>
  <c r="Y73" i="1"/>
  <c r="X73" i="1"/>
  <c r="AA72" i="1"/>
  <c r="Y72" i="1"/>
  <c r="X72" i="1"/>
  <c r="AA71" i="1"/>
  <c r="Y71" i="1"/>
  <c r="X71" i="1"/>
  <c r="AK71" i="1"/>
  <c r="Z69" i="1"/>
  <c r="Y69" i="1"/>
  <c r="X69" i="1"/>
  <c r="Z68" i="1"/>
  <c r="Y68" i="1"/>
  <c r="X68" i="1"/>
  <c r="Z67" i="1"/>
  <c r="Y67" i="1"/>
  <c r="AN67" i="1" s="1"/>
  <c r="X67" i="1"/>
  <c r="Z66" i="1"/>
  <c r="Y66" i="1"/>
  <c r="X66" i="1"/>
  <c r="AM66" i="1" s="1"/>
  <c r="Z65" i="1"/>
  <c r="Y65" i="1"/>
  <c r="AN65" i="1"/>
  <c r="X65" i="1"/>
  <c r="AM65" i="1" s="1"/>
  <c r="AL65" i="1"/>
  <c r="AR65" i="1"/>
  <c r="Z64" i="1"/>
  <c r="Y64" i="1"/>
  <c r="AN64" i="1" s="1"/>
  <c r="X64" i="1"/>
  <c r="Z63" i="1"/>
  <c r="Y63" i="1"/>
  <c r="X63" i="1"/>
  <c r="AL63" i="1"/>
  <c r="Z62" i="1"/>
  <c r="Y62" i="1"/>
  <c r="X62" i="1"/>
  <c r="Y61" i="1"/>
  <c r="X61" i="1"/>
  <c r="Y60" i="1"/>
  <c r="AN60" i="1" s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K54" i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X23" i="1"/>
  <c r="AA22" i="1"/>
  <c r="Z22" i="1"/>
  <c r="Y22" i="1"/>
  <c r="X22" i="1"/>
  <c r="AA21" i="1"/>
  <c r="Z21" i="1"/>
  <c r="Y21" i="1"/>
  <c r="X21" i="1"/>
  <c r="AK21" i="1"/>
  <c r="AR21" i="1" s="1"/>
  <c r="AA20" i="1"/>
  <c r="Z20" i="1"/>
  <c r="Y20" i="1"/>
  <c r="X20" i="1"/>
  <c r="AA19" i="1"/>
  <c r="Z19" i="1"/>
  <c r="Y19" i="1"/>
  <c r="X19" i="1"/>
  <c r="AA18" i="1"/>
  <c r="Z18" i="1"/>
  <c r="Y18" i="1"/>
  <c r="AN18" i="1" s="1"/>
  <c r="X18" i="1"/>
  <c r="AK18" i="1"/>
  <c r="AA17" i="1"/>
  <c r="Z17" i="1"/>
  <c r="Y17" i="1"/>
  <c r="X17" i="1"/>
  <c r="AA16" i="1"/>
  <c r="Z16" i="1"/>
  <c r="Y16" i="1"/>
  <c r="X16" i="1"/>
  <c r="Y15" i="1"/>
  <c r="X15" i="1"/>
  <c r="AM15" i="1" s="1"/>
  <c r="AK15" i="1"/>
  <c r="AN813" i="1"/>
  <c r="AN811" i="1"/>
  <c r="AN809" i="1"/>
  <c r="AN803" i="1"/>
  <c r="AN801" i="1"/>
  <c r="AN795" i="1"/>
  <c r="AN775" i="1"/>
  <c r="AN771" i="1"/>
  <c r="AN747" i="1"/>
  <c r="AN731" i="1"/>
  <c r="AN725" i="1"/>
  <c r="AN723" i="1"/>
  <c r="AN703" i="1"/>
  <c r="E20" i="29"/>
  <c r="K20" i="29"/>
  <c r="H20" i="29"/>
  <c r="AJ10" i="1"/>
  <c r="R46" i="33"/>
  <c r="S57" i="33"/>
  <c r="R43" i="33"/>
  <c r="S55" i="33"/>
  <c r="R40" i="33"/>
  <c r="S53" i="33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/>
  <c r="A624" i="27"/>
  <c r="A562" i="27"/>
  <c r="A563" i="27" s="1"/>
  <c r="A564" i="27"/>
  <c r="N564" i="27" s="1"/>
  <c r="A557" i="27"/>
  <c r="A558" i="27" s="1"/>
  <c r="A559" i="27" s="1"/>
  <c r="A551" i="27"/>
  <c r="A552" i="27" s="1"/>
  <c r="A624" i="26"/>
  <c r="A562" i="26"/>
  <c r="A563" i="26"/>
  <c r="A564" i="26" s="1"/>
  <c r="N564" i="26" s="1"/>
  <c r="A557" i="26"/>
  <c r="A558" i="26" s="1"/>
  <c r="A559" i="26" s="1"/>
  <c r="A551" i="26"/>
  <c r="A552" i="26"/>
  <c r="A553" i="26" s="1"/>
  <c r="N553" i="26"/>
  <c r="A624" i="25"/>
  <c r="A562" i="25"/>
  <c r="A563" i="25" s="1"/>
  <c r="A564" i="25" s="1"/>
  <c r="N564" i="25" s="1"/>
  <c r="A557" i="25"/>
  <c r="A558" i="25" s="1"/>
  <c r="A559" i="25" s="1"/>
  <c r="A551" i="25"/>
  <c r="A552" i="25"/>
  <c r="A553" i="25" s="1"/>
  <c r="N553" i="25" s="1"/>
  <c r="A624" i="20"/>
  <c r="A562" i="20"/>
  <c r="A563" i="20" s="1"/>
  <c r="A564" i="20" s="1"/>
  <c r="N564" i="20" s="1"/>
  <c r="A557" i="20"/>
  <c r="A558" i="20" s="1"/>
  <c r="A559" i="20" s="1"/>
  <c r="A551" i="20"/>
  <c r="A552" i="20"/>
  <c r="A553" i="20" s="1"/>
  <c r="N553" i="20" s="1"/>
  <c r="N17" i="32"/>
  <c r="F13" i="32"/>
  <c r="K10" i="32"/>
  <c r="F10" i="32"/>
  <c r="C10" i="32"/>
  <c r="E8" i="32"/>
  <c r="G6" i="32"/>
  <c r="C6" i="32"/>
  <c r="K36" i="29"/>
  <c r="K35" i="29"/>
  <c r="K35" i="30" s="1"/>
  <c r="H35" i="29"/>
  <c r="H35" i="30" s="1"/>
  <c r="H34" i="29"/>
  <c r="H34" i="30"/>
  <c r="H36" i="29"/>
  <c r="H36" i="30" s="1"/>
  <c r="E35" i="29"/>
  <c r="E35" i="30" s="1"/>
  <c r="E36" i="29"/>
  <c r="AA187" i="1"/>
  <c r="AP187" i="1" s="1"/>
  <c r="AT187" i="1" s="1"/>
  <c r="AH187" i="1"/>
  <c r="T187" i="1"/>
  <c r="K57" i="29"/>
  <c r="K57" i="30" s="1"/>
  <c r="H57" i="29"/>
  <c r="E57" i="29"/>
  <c r="E57" i="30"/>
  <c r="K26" i="29"/>
  <c r="K26" i="30" s="1"/>
  <c r="H26" i="29"/>
  <c r="H26" i="30"/>
  <c r="E26" i="29"/>
  <c r="E26" i="30" s="1"/>
  <c r="K83" i="29"/>
  <c r="K83" i="30" s="1"/>
  <c r="H83" i="29"/>
  <c r="H83" i="30" s="1"/>
  <c r="E83" i="29"/>
  <c r="E83" i="30"/>
  <c r="K48" i="29"/>
  <c r="H48" i="29"/>
  <c r="E48" i="29"/>
  <c r="E8" i="27"/>
  <c r="E8" i="26"/>
  <c r="E8" i="25"/>
  <c r="E8" i="20"/>
  <c r="E8" i="31"/>
  <c r="I12" i="31" s="1"/>
  <c r="H37" i="29"/>
  <c r="K37" i="29"/>
  <c r="K34" i="29"/>
  <c r="K34" i="30" s="1"/>
  <c r="H18" i="29"/>
  <c r="H18" i="30" s="1"/>
  <c r="H17" i="29"/>
  <c r="H17" i="30" s="1"/>
  <c r="H16" i="29"/>
  <c r="H16" i="30"/>
  <c r="H15" i="29"/>
  <c r="H15" i="30" s="1"/>
  <c r="H14" i="29"/>
  <c r="H14" i="30" s="1"/>
  <c r="H13" i="29"/>
  <c r="H13" i="30" s="1"/>
  <c r="H72" i="29"/>
  <c r="H72" i="30" s="1"/>
  <c r="K108" i="29"/>
  <c r="K107" i="29"/>
  <c r="K106" i="29"/>
  <c r="K106" i="30" s="1"/>
  <c r="K105" i="29"/>
  <c r="K105" i="30" s="1"/>
  <c r="K104" i="29"/>
  <c r="K104" i="30" s="1"/>
  <c r="H108" i="29"/>
  <c r="H107" i="29"/>
  <c r="H106" i="29"/>
  <c r="H105" i="29"/>
  <c r="H105" i="30" s="1"/>
  <c r="H104" i="29"/>
  <c r="H104" i="30" s="1"/>
  <c r="K101" i="29"/>
  <c r="K100" i="29"/>
  <c r="K99" i="29"/>
  <c r="K99" i="30" s="1"/>
  <c r="K98" i="29"/>
  <c r="K98" i="30"/>
  <c r="K97" i="29"/>
  <c r="H101" i="29"/>
  <c r="H100" i="29"/>
  <c r="H99" i="29"/>
  <c r="H98" i="29"/>
  <c r="H98" i="30" s="1"/>
  <c r="H97" i="29"/>
  <c r="H97" i="30" s="1"/>
  <c r="K94" i="29"/>
  <c r="K94" i="30" s="1"/>
  <c r="K93" i="29"/>
  <c r="K93" i="30" s="1"/>
  <c r="K92" i="29"/>
  <c r="K92" i="30" s="1"/>
  <c r="H94" i="29"/>
  <c r="H94" i="30"/>
  <c r="H93" i="29"/>
  <c r="H93" i="30" s="1"/>
  <c r="H92" i="29"/>
  <c r="H92" i="30"/>
  <c r="K89" i="29"/>
  <c r="K89" i="30" s="1"/>
  <c r="H89" i="29"/>
  <c r="H89" i="30" s="1"/>
  <c r="H88" i="29"/>
  <c r="H88" i="30" s="1"/>
  <c r="K84" i="29"/>
  <c r="K84" i="30"/>
  <c r="H84" i="29"/>
  <c r="K80" i="29"/>
  <c r="K80" i="30" s="1"/>
  <c r="K79" i="29"/>
  <c r="K79" i="30" s="1"/>
  <c r="H80" i="29"/>
  <c r="H80" i="30"/>
  <c r="H79" i="29"/>
  <c r="H79" i="30" s="1"/>
  <c r="K69" i="29"/>
  <c r="K69" i="30" s="1"/>
  <c r="K68" i="29"/>
  <c r="K68" i="30" s="1"/>
  <c r="H69" i="29"/>
  <c r="H69" i="30" s="1"/>
  <c r="H68" i="29"/>
  <c r="K65" i="29"/>
  <c r="K65" i="30" s="1"/>
  <c r="H65" i="29"/>
  <c r="H65" i="30" s="1"/>
  <c r="H66" i="30" s="1"/>
  <c r="K60" i="29"/>
  <c r="K60" i="30" s="1"/>
  <c r="H60" i="29"/>
  <c r="H60" i="30" s="1"/>
  <c r="K56" i="29"/>
  <c r="K56" i="30"/>
  <c r="K55" i="29"/>
  <c r="K55" i="30" s="1"/>
  <c r="H56" i="29"/>
  <c r="H55" i="29"/>
  <c r="H55" i="30"/>
  <c r="K50" i="29"/>
  <c r="K49" i="29"/>
  <c r="K47" i="29"/>
  <c r="K45" i="29"/>
  <c r="K44" i="29"/>
  <c r="K44" i="30" s="1"/>
  <c r="K43" i="29"/>
  <c r="K43" i="30" s="1"/>
  <c r="H52" i="29"/>
  <c r="H52" i="30" s="1"/>
  <c r="H50" i="29"/>
  <c r="H49" i="29"/>
  <c r="H47" i="29"/>
  <c r="H46" i="29"/>
  <c r="H45" i="29"/>
  <c r="H45" i="30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8" i="30" s="1"/>
  <c r="K17" i="29"/>
  <c r="K17" i="30"/>
  <c r="K16" i="29"/>
  <c r="K16" i="30" s="1"/>
  <c r="K15" i="29"/>
  <c r="K15" i="30" s="1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AA460" i="31" s="1"/>
  <c r="Y459" i="31"/>
  <c r="X459" i="31"/>
  <c r="Y458" i="31"/>
  <c r="X458" i="31"/>
  <c r="Y457" i="31"/>
  <c r="X457" i="31"/>
  <c r="Y456" i="31"/>
  <c r="X456" i="31"/>
  <c r="AA456" i="31" s="1"/>
  <c r="Y455" i="31"/>
  <c r="X455" i="31"/>
  <c r="Y454" i="31"/>
  <c r="X454" i="31"/>
  <c r="Y453" i="31"/>
  <c r="X453" i="31"/>
  <c r="Y452" i="31"/>
  <c r="X452" i="31"/>
  <c r="AA452" i="31" s="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AA436" i="31" s="1"/>
  <c r="Y435" i="31"/>
  <c r="X435" i="31"/>
  <c r="Y434" i="31"/>
  <c r="X434" i="31"/>
  <c r="Y433" i="31"/>
  <c r="X433" i="31"/>
  <c r="Y432" i="31"/>
  <c r="X432" i="31"/>
  <c r="Y431" i="31"/>
  <c r="X431" i="31"/>
  <c r="Y430" i="31"/>
  <c r="X430" i="31"/>
  <c r="Y429" i="31"/>
  <c r="X429" i="31"/>
  <c r="AA429" i="31" s="1"/>
  <c r="Y428" i="31"/>
  <c r="X428" i="31"/>
  <c r="Y427" i="31"/>
  <c r="X427" i="31"/>
  <c r="Y426" i="31"/>
  <c r="X426" i="31"/>
  <c r="Y425" i="31"/>
  <c r="X425" i="31"/>
  <c r="Y424" i="31"/>
  <c r="X424" i="31"/>
  <c r="Y423" i="31"/>
  <c r="X423" i="31"/>
  <c r="AA423" i="31" s="1"/>
  <c r="Y422" i="31"/>
  <c r="X422" i="31"/>
  <c r="Y421" i="31"/>
  <c r="X421" i="31"/>
  <c r="Y420" i="31"/>
  <c r="X420" i="31"/>
  <c r="AA420" i="31"/>
  <c r="Y419" i="31"/>
  <c r="X419" i="31"/>
  <c r="Y418" i="31"/>
  <c r="X418" i="31"/>
  <c r="Y417" i="31"/>
  <c r="X417" i="31"/>
  <c r="Y416" i="31"/>
  <c r="X416" i="31"/>
  <c r="AA416" i="31" s="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AA410" i="31" s="1"/>
  <c r="Y409" i="31"/>
  <c r="X409" i="31"/>
  <c r="Y408" i="31"/>
  <c r="X408" i="31"/>
  <c r="Y407" i="31"/>
  <c r="X407" i="31"/>
  <c r="Y406" i="31"/>
  <c r="X406" i="31"/>
  <c r="AA406" i="31" s="1"/>
  <c r="Y405" i="31"/>
  <c r="X405" i="31"/>
  <c r="Y404" i="31"/>
  <c r="X404" i="31"/>
  <c r="AA404" i="31"/>
  <c r="Y403" i="31"/>
  <c r="X403" i="31"/>
  <c r="Y402" i="31"/>
  <c r="X402" i="31"/>
  <c r="AA402" i="31" s="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Y386" i="31"/>
  <c r="X386" i="31"/>
  <c r="Y385" i="31"/>
  <c r="X385" i="31"/>
  <c r="Y384" i="31"/>
  <c r="X384" i="31"/>
  <c r="Y383" i="31"/>
  <c r="X383" i="31"/>
  <c r="AA383" i="31" s="1"/>
  <c r="Y382" i="31"/>
  <c r="X382" i="31"/>
  <c r="Y381" i="31"/>
  <c r="X381" i="31"/>
  <c r="AA381" i="31"/>
  <c r="Y380" i="31"/>
  <c r="X380" i="31"/>
  <c r="Y379" i="31"/>
  <c r="X379" i="31"/>
  <c r="Y378" i="31"/>
  <c r="X378" i="31"/>
  <c r="Y377" i="3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AA367" i="31"/>
  <c r="X367" i="3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Y356" i="31"/>
  <c r="X356" i="31"/>
  <c r="Y355" i="31"/>
  <c r="X355" i="31"/>
  <c r="Y354" i="31"/>
  <c r="X354" i="31"/>
  <c r="Y353" i="31"/>
  <c r="X353" i="31"/>
  <c r="AA353" i="31" s="1"/>
  <c r="Y352" i="31"/>
  <c r="X352" i="31"/>
  <c r="Y351" i="31"/>
  <c r="X351" i="31"/>
  <c r="Y350" i="31"/>
  <c r="X350" i="31"/>
  <c r="Y349" i="31"/>
  <c r="X349" i="31"/>
  <c r="Y348" i="31"/>
  <c r="X348" i="31"/>
  <c r="Y347" i="31"/>
  <c r="X347" i="31"/>
  <c r="Y346" i="31"/>
  <c r="X346" i="31"/>
  <c r="AA346" i="31" s="1"/>
  <c r="Y345" i="31"/>
  <c r="X345" i="31"/>
  <c r="Y344" i="31"/>
  <c r="X344" i="31"/>
  <c r="AA344" i="3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AA320" i="31" s="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AA313" i="31" s="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Y264" i="31"/>
  <c r="X264" i="31"/>
  <c r="Y263" i="31"/>
  <c r="X263" i="31"/>
  <c r="Y262" i="31"/>
  <c r="X262" i="31"/>
  <c r="Y261" i="31"/>
  <c r="X261" i="31"/>
  <c r="AA261" i="31" s="1"/>
  <c r="Y260" i="31"/>
  <c r="X260" i="31"/>
  <c r="Y259" i="31"/>
  <c r="X259" i="31"/>
  <c r="Y258" i="31"/>
  <c r="X258" i="31"/>
  <c r="Y257" i="31"/>
  <c r="X257" i="31"/>
  <c r="AA257" i="31"/>
  <c r="Y256" i="31"/>
  <c r="X256" i="31"/>
  <c r="Y255" i="31"/>
  <c r="X255" i="31"/>
  <c r="Y254" i="31"/>
  <c r="X254" i="31"/>
  <c r="Y253" i="31"/>
  <c r="X253" i="31"/>
  <c r="AA253" i="31" s="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Y246" i="31"/>
  <c r="X246" i="31"/>
  <c r="Y245" i="31"/>
  <c r="X245" i="31"/>
  <c r="Y244" i="31"/>
  <c r="X244" i="31"/>
  <c r="Y243" i="31"/>
  <c r="X243" i="31"/>
  <c r="Y242" i="31"/>
  <c r="X242" i="31"/>
  <c r="Y240" i="31"/>
  <c r="AA240" i="31" s="1"/>
  <c r="X240" i="31"/>
  <c r="Y239" i="31"/>
  <c r="X239" i="31"/>
  <c r="Y238" i="31"/>
  <c r="X238" i="31"/>
  <c r="X241" i="31"/>
  <c r="X237" i="31"/>
  <c r="AA237" i="31" s="1"/>
  <c r="Y236" i="31"/>
  <c r="X236" i="31"/>
  <c r="Y235" i="31"/>
  <c r="X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Y227" i="31"/>
  <c r="X227" i="31"/>
  <c r="Y226" i="31"/>
  <c r="X226" i="31"/>
  <c r="AA226" i="31" s="1"/>
  <c r="Y225" i="31"/>
  <c r="X225" i="31"/>
  <c r="Y224" i="31"/>
  <c r="X224" i="31"/>
  <c r="AA224" i="31"/>
  <c r="Y223" i="31"/>
  <c r="X223" i="31"/>
  <c r="AA223" i="31" s="1"/>
  <c r="Y222" i="31"/>
  <c r="X222" i="31"/>
  <c r="AA222" i="31" s="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AA216" i="31" s="1"/>
  <c r="Y215" i="31"/>
  <c r="X215" i="31"/>
  <c r="Y214" i="31"/>
  <c r="X214" i="31"/>
  <c r="Y213" i="31"/>
  <c r="X213" i="31"/>
  <c r="X212" i="31"/>
  <c r="Y211" i="31"/>
  <c r="AA211" i="31"/>
  <c r="Y210" i="31"/>
  <c r="Y209" i="31"/>
  <c r="X208" i="31"/>
  <c r="AA208" i="31"/>
  <c r="X207" i="31"/>
  <c r="AA207" i="31" s="1"/>
  <c r="X206" i="31"/>
  <c r="Y205" i="31"/>
  <c r="AA205" i="31" s="1"/>
  <c r="Y204" i="31"/>
  <c r="Y202" i="31"/>
  <c r="AA202" i="31"/>
  <c r="Y201" i="31"/>
  <c r="AA201" i="31" s="1"/>
  <c r="Y200" i="31"/>
  <c r="Y199" i="31"/>
  <c r="Y198" i="31"/>
  <c r="X198" i="31"/>
  <c r="AA198" i="31" s="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AA192" i="31" s="1"/>
  <c r="Y191" i="31"/>
  <c r="X191" i="31"/>
  <c r="Y190" i="31"/>
  <c r="X190" i="31"/>
  <c r="AA190" i="31" s="1"/>
  <c r="Y189" i="31"/>
  <c r="X189" i="31"/>
  <c r="Y188" i="31"/>
  <c r="X188" i="31"/>
  <c r="AA188" i="31" s="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 s="1"/>
  <c r="Y181" i="31"/>
  <c r="X181" i="31"/>
  <c r="Y180" i="31"/>
  <c r="X180" i="31"/>
  <c r="Y179" i="31"/>
  <c r="X179" i="31"/>
  <c r="Y178" i="31"/>
  <c r="X178" i="31"/>
  <c r="Y177" i="31"/>
  <c r="X177" i="31"/>
  <c r="Y176" i="31"/>
  <c r="X176" i="31"/>
  <c r="Y175" i="31"/>
  <c r="X175" i="31"/>
  <c r="Y174" i="31"/>
  <c r="X174" i="31"/>
  <c r="AA174" i="31"/>
  <c r="Y173" i="31"/>
  <c r="X173" i="31"/>
  <c r="AA173" i="31" s="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AA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AA145" i="31" s="1"/>
  <c r="Y144" i="31"/>
  <c r="X144" i="31"/>
  <c r="Y143" i="31"/>
  <c r="X143" i="31"/>
  <c r="Y142" i="31"/>
  <c r="X142" i="31"/>
  <c r="Y141" i="31"/>
  <c r="AA141" i="31" s="1"/>
  <c r="X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AA125" i="31" s="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 s="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Y83" i="31"/>
  <c r="X83" i="31"/>
  <c r="Y82" i="31"/>
  <c r="X82" i="31"/>
  <c r="AA82" i="31" s="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Y54" i="31"/>
  <c r="X54" i="31"/>
  <c r="Y53" i="31"/>
  <c r="X53" i="31"/>
  <c r="Y52" i="31"/>
  <c r="X52" i="31"/>
  <c r="Y51" i="31"/>
  <c r="X51" i="31"/>
  <c r="Y50" i="31"/>
  <c r="X50" i="31"/>
  <c r="Y49" i="31"/>
  <c r="AA49" i="31" s="1"/>
  <c r="X48" i="31"/>
  <c r="AA48" i="31" s="1"/>
  <c r="Y47" i="31"/>
  <c r="X47" i="31"/>
  <c r="AA47" i="3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AA40" i="31" s="1"/>
  <c r="X40" i="31"/>
  <c r="Y39" i="31"/>
  <c r="X39" i="31"/>
  <c r="Y38" i="31"/>
  <c r="X38" i="31"/>
  <c r="Y37" i="31"/>
  <c r="X37" i="31"/>
  <c r="Y36" i="31"/>
  <c r="X36" i="31"/>
  <c r="Y35" i="31"/>
  <c r="X35" i="31"/>
  <c r="Y34" i="31"/>
  <c r="X34" i="3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X27" i="31"/>
  <c r="Y26" i="31"/>
  <c r="X26" i="31"/>
  <c r="Y25" i="31"/>
  <c r="X25" i="31"/>
  <c r="Y24" i="31"/>
  <c r="X24" i="31"/>
  <c r="Y23" i="31"/>
  <c r="X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7" i="29"/>
  <c r="E106" i="29"/>
  <c r="E106" i="30" s="1"/>
  <c r="E105" i="29"/>
  <c r="E105" i="30" s="1"/>
  <c r="E104" i="29"/>
  <c r="E104" i="30" s="1"/>
  <c r="E101" i="29"/>
  <c r="E100" i="29"/>
  <c r="E99" i="29"/>
  <c r="E99" i="30" s="1"/>
  <c r="E98" i="29"/>
  <c r="E98" i="30" s="1"/>
  <c r="E97" i="29"/>
  <c r="E97" i="30" s="1"/>
  <c r="E94" i="29"/>
  <c r="E94" i="30" s="1"/>
  <c r="E93" i="29"/>
  <c r="E93" i="30"/>
  <c r="E92" i="29"/>
  <c r="E92" i="30" s="1"/>
  <c r="E89" i="29"/>
  <c r="E89" i="30" s="1"/>
  <c r="N89" i="30"/>
  <c r="E88" i="29"/>
  <c r="E88" i="30" s="1"/>
  <c r="E84" i="29"/>
  <c r="E84" i="30"/>
  <c r="E80" i="29"/>
  <c r="E80" i="30" s="1"/>
  <c r="E79" i="29"/>
  <c r="E72" i="29"/>
  <c r="E72" i="30" s="1"/>
  <c r="N72" i="30" s="1"/>
  <c r="E69" i="29"/>
  <c r="E69" i="30" s="1"/>
  <c r="E68" i="29"/>
  <c r="E65" i="29"/>
  <c r="E65" i="30" s="1"/>
  <c r="E60" i="29"/>
  <c r="E60" i="30"/>
  <c r="E56" i="29"/>
  <c r="E55" i="29"/>
  <c r="E55" i="30" s="1"/>
  <c r="E52" i="29"/>
  <c r="E52" i="30"/>
  <c r="E50" i="29"/>
  <c r="E49" i="29"/>
  <c r="E47" i="29"/>
  <c r="E46" i="29"/>
  <c r="E45" i="29"/>
  <c r="E45" i="30" s="1"/>
  <c r="E44" i="29"/>
  <c r="E44" i="30" s="1"/>
  <c r="N44" i="30" s="1"/>
  <c r="E43" i="29"/>
  <c r="E43" i="30" s="1"/>
  <c r="E37" i="29"/>
  <c r="E34" i="29"/>
  <c r="E34" i="30" s="1"/>
  <c r="E32" i="29"/>
  <c r="E32" i="30" s="1"/>
  <c r="E25" i="29"/>
  <c r="E24" i="29"/>
  <c r="E24" i="30" s="1"/>
  <c r="E18" i="29"/>
  <c r="E18" i="30" s="1"/>
  <c r="N18" i="30" s="1"/>
  <c r="E17" i="29"/>
  <c r="E17" i="30" s="1"/>
  <c r="E16" i="29"/>
  <c r="E16" i="30" s="1"/>
  <c r="E15" i="29"/>
  <c r="E15" i="30" s="1"/>
  <c r="N15" i="30" s="1"/>
  <c r="E14" i="29"/>
  <c r="E14" i="30" s="1"/>
  <c r="N14" i="30"/>
  <c r="E13" i="29"/>
  <c r="E13" i="30" s="1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 s="1"/>
  <c r="N194" i="31"/>
  <c r="N193" i="31"/>
  <c r="A190" i="31"/>
  <c r="N189" i="31"/>
  <c r="N188" i="31"/>
  <c r="N187" i="31"/>
  <c r="A184" i="31"/>
  <c r="A185" i="31" s="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71" i="1"/>
  <c r="AA569" i="1"/>
  <c r="AP569" i="1" s="1"/>
  <c r="AA568" i="1"/>
  <c r="AA567" i="1"/>
  <c r="AA566" i="1"/>
  <c r="AH572" i="1"/>
  <c r="AH571" i="1"/>
  <c r="AH569" i="1"/>
  <c r="AH568" i="1"/>
  <c r="AH567" i="1"/>
  <c r="AH566" i="1"/>
  <c r="T572" i="1"/>
  <c r="T569" i="1"/>
  <c r="T667" i="27"/>
  <c r="S667" i="27"/>
  <c r="V667" i="27" s="1"/>
  <c r="T640" i="27"/>
  <c r="S640" i="27"/>
  <c r="V640" i="27" s="1"/>
  <c r="T409" i="27"/>
  <c r="S409" i="27"/>
  <c r="V409" i="27"/>
  <c r="T408" i="27"/>
  <c r="AA408" i="1" s="1"/>
  <c r="S408" i="27"/>
  <c r="T407" i="27"/>
  <c r="S407" i="27"/>
  <c r="T406" i="27"/>
  <c r="S406" i="27"/>
  <c r="V406" i="27" s="1"/>
  <c r="T405" i="27"/>
  <c r="S405" i="27"/>
  <c r="V405" i="27"/>
  <c r="T404" i="27"/>
  <c r="S404" i="27"/>
  <c r="T403" i="27"/>
  <c r="S403" i="27"/>
  <c r="V403" i="27" s="1"/>
  <c r="T402" i="27"/>
  <c r="S402" i="27"/>
  <c r="V402" i="27"/>
  <c r="Z408" i="1"/>
  <c r="S286" i="27"/>
  <c r="Z286" i="1"/>
  <c r="Z290" i="1"/>
  <c r="AT289" i="1"/>
  <c r="AH667" i="1"/>
  <c r="AG667" i="1"/>
  <c r="AH640" i="1"/>
  <c r="AG640" i="1"/>
  <c r="AX640" i="1" s="1"/>
  <c r="AG293" i="1"/>
  <c r="AX293" i="1"/>
  <c r="AG290" i="1"/>
  <c r="AX290" i="1" s="1"/>
  <c r="AG289" i="1"/>
  <c r="AX289" i="1"/>
  <c r="AG286" i="1"/>
  <c r="AX286" i="1" s="1"/>
  <c r="AH101" i="1"/>
  <c r="AX101" i="1"/>
  <c r="AH98" i="1"/>
  <c r="AX98" i="1" s="1"/>
  <c r="AH97" i="1"/>
  <c r="AX97" i="1"/>
  <c r="AH96" i="1"/>
  <c r="AX96" i="1" s="1"/>
  <c r="AH95" i="1"/>
  <c r="AX95" i="1"/>
  <c r="AH94" i="1"/>
  <c r="AX94" i="1" s="1"/>
  <c r="AH407" i="1"/>
  <c r="AG407" i="1"/>
  <c r="AH406" i="1"/>
  <c r="AG406" i="1"/>
  <c r="AH405" i="1"/>
  <c r="AG405" i="1"/>
  <c r="AX405" i="1"/>
  <c r="AH404" i="1"/>
  <c r="AG404" i="1"/>
  <c r="AH403" i="1"/>
  <c r="AG403" i="1"/>
  <c r="AH402" i="1"/>
  <c r="AG402" i="1"/>
  <c r="T101" i="27"/>
  <c r="T100" i="27"/>
  <c r="T99" i="27"/>
  <c r="T98" i="27"/>
  <c r="T97" i="27"/>
  <c r="T96" i="27"/>
  <c r="T95" i="27"/>
  <c r="T94" i="27"/>
  <c r="T408" i="1"/>
  <c r="S408" i="1"/>
  <c r="T99" i="1"/>
  <c r="AV99" i="1"/>
  <c r="AA285" i="1"/>
  <c r="Z285" i="1"/>
  <c r="AA113" i="1"/>
  <c r="Z113" i="1"/>
  <c r="T705" i="27"/>
  <c r="AA705" i="1" s="1"/>
  <c r="S705" i="27"/>
  <c r="Z705" i="1" s="1"/>
  <c r="T704" i="27"/>
  <c r="S704" i="27"/>
  <c r="Z704" i="1"/>
  <c r="AA704" i="1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J84" i="29" s="1"/>
  <c r="J84" i="30" s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 s="1"/>
  <c r="H10" i="30" s="1"/>
  <c r="J10" i="30" s="1"/>
  <c r="K10" i="30"/>
  <c r="M10" i="30" s="1"/>
  <c r="N10" i="30" s="1"/>
  <c r="H9" i="30"/>
  <c r="K9" i="30"/>
  <c r="N9" i="30" s="1"/>
  <c r="G9" i="30"/>
  <c r="J9" i="30"/>
  <c r="M9" i="30"/>
  <c r="M5" i="30"/>
  <c r="J5" i="30"/>
  <c r="K1" i="30"/>
  <c r="G1" i="30"/>
  <c r="A1" i="30"/>
  <c r="B5" i="30" s="1"/>
  <c r="A2" i="8"/>
  <c r="A2" i="30"/>
  <c r="N57" i="4"/>
  <c r="N6" i="4"/>
  <c r="E10" i="29"/>
  <c r="H9" i="29"/>
  <c r="K9" i="29"/>
  <c r="N9" i="29" s="1"/>
  <c r="G9" i="29"/>
  <c r="J9" i="29"/>
  <c r="M9" i="29"/>
  <c r="M5" i="29"/>
  <c r="J5" i="29"/>
  <c r="K1" i="29"/>
  <c r="A1" i="29"/>
  <c r="B5" i="29" s="1"/>
  <c r="E10" i="8"/>
  <c r="G10" i="8" s="1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/>
  <c r="D61" i="8"/>
  <c r="E60" i="8"/>
  <c r="D60" i="8"/>
  <c r="E60" i="4"/>
  <c r="D60" i="4"/>
  <c r="D61" i="4"/>
  <c r="E10" i="4"/>
  <c r="G10" i="4"/>
  <c r="E2" i="27"/>
  <c r="C6" i="27"/>
  <c r="G6" i="27"/>
  <c r="C8" i="27"/>
  <c r="N10" i="27" s="1"/>
  <c r="Q8" i="27"/>
  <c r="S8" i="27"/>
  <c r="C10" i="27"/>
  <c r="E12" i="27"/>
  <c r="I829" i="27" s="1"/>
  <c r="I831" i="27" s="1"/>
  <c r="I888" i="27"/>
  <c r="I890" i="27" s="1"/>
  <c r="H12" i="27"/>
  <c r="N2" i="27" s="1"/>
  <c r="N4" i="27" s="1"/>
  <c r="N14" i="27"/>
  <c r="S14" i="27"/>
  <c r="Z14" i="1" s="1"/>
  <c r="T14" i="27"/>
  <c r="N15" i="27"/>
  <c r="S15" i="27"/>
  <c r="T15" i="27"/>
  <c r="N16" i="27"/>
  <c r="N17" i="27"/>
  <c r="N18" i="27"/>
  <c r="N19" i="27"/>
  <c r="N20" i="27"/>
  <c r="N21" i="27"/>
  <c r="N22" i="27"/>
  <c r="N23" i="27"/>
  <c r="N24" i="27"/>
  <c r="N25" i="27"/>
  <c r="N26" i="27"/>
  <c r="T26" i="27"/>
  <c r="AA26" i="1"/>
  <c r="N27" i="27"/>
  <c r="T27" i="27"/>
  <c r="AA27" i="1" s="1"/>
  <c r="N28" i="27"/>
  <c r="T28" i="27"/>
  <c r="N29" i="27"/>
  <c r="T29" i="27"/>
  <c r="AA29" i="1"/>
  <c r="N30" i="27"/>
  <c r="T30" i="27"/>
  <c r="AA30" i="1"/>
  <c r="N31" i="27"/>
  <c r="T31" i="27"/>
  <c r="AA31" i="1" s="1"/>
  <c r="N32" i="27"/>
  <c r="T32" i="27"/>
  <c r="N33" i="27"/>
  <c r="T33" i="27"/>
  <c r="AA33" i="1"/>
  <c r="N34" i="27"/>
  <c r="T34" i="27"/>
  <c r="AA34" i="1"/>
  <c r="N35" i="27"/>
  <c r="T35" i="27"/>
  <c r="AA35" i="1" s="1"/>
  <c r="N36" i="27"/>
  <c r="T36" i="27"/>
  <c r="N37" i="27"/>
  <c r="T37" i="27"/>
  <c r="AA37" i="1"/>
  <c r="N38" i="27"/>
  <c r="T38" i="27"/>
  <c r="AA38" i="1"/>
  <c r="N39" i="27"/>
  <c r="T39" i="27"/>
  <c r="AA39" i="1" s="1"/>
  <c r="N40" i="27"/>
  <c r="T40" i="27"/>
  <c r="N41" i="27"/>
  <c r="T41" i="27"/>
  <c r="AA41" i="1"/>
  <c r="N42" i="27"/>
  <c r="T42" i="27"/>
  <c r="AA42" i="1"/>
  <c r="N43" i="27"/>
  <c r="T43" i="27"/>
  <c r="AA43" i="1" s="1"/>
  <c r="N44" i="27"/>
  <c r="T44" i="27"/>
  <c r="N45" i="27"/>
  <c r="T45" i="27"/>
  <c r="AA45" i="1"/>
  <c r="N46" i="27"/>
  <c r="T46" i="27"/>
  <c r="AA46" i="1"/>
  <c r="N47" i="27"/>
  <c r="T47" i="27"/>
  <c r="AA47" i="1" s="1"/>
  <c r="N48" i="27"/>
  <c r="T48" i="27"/>
  <c r="N49" i="27"/>
  <c r="T49" i="27"/>
  <c r="AA49" i="1"/>
  <c r="N50" i="27"/>
  <c r="T50" i="27"/>
  <c r="AA50" i="1"/>
  <c r="N51" i="27"/>
  <c r="T51" i="27"/>
  <c r="AA51" i="1" s="1"/>
  <c r="N52" i="27"/>
  <c r="T52" i="27"/>
  <c r="N53" i="27"/>
  <c r="N54" i="27"/>
  <c r="N55" i="27"/>
  <c r="S55" i="27"/>
  <c r="N56" i="27"/>
  <c r="T56" i="27"/>
  <c r="N57" i="27"/>
  <c r="T57" i="27"/>
  <c r="AA57" i="1" s="1"/>
  <c r="N58" i="27"/>
  <c r="T58" i="27"/>
  <c r="AA58" i="1" s="1"/>
  <c r="N59" i="27"/>
  <c r="T59" i="27"/>
  <c r="AA59" i="1"/>
  <c r="N60" i="27"/>
  <c r="S60" i="27"/>
  <c r="T60" i="27"/>
  <c r="N61" i="27"/>
  <c r="S61" i="27"/>
  <c r="T61" i="27"/>
  <c r="AA61" i="1"/>
  <c r="N62" i="27"/>
  <c r="T62" i="27"/>
  <c r="N63" i="27"/>
  <c r="T63" i="27"/>
  <c r="N64" i="27"/>
  <c r="T64" i="27"/>
  <c r="N65" i="27"/>
  <c r="T65" i="27"/>
  <c r="N66" i="27"/>
  <c r="T66" i="27"/>
  <c r="N67" i="27"/>
  <c r="T67" i="27"/>
  <c r="N68" i="27"/>
  <c r="T68" i="27"/>
  <c r="N69" i="27"/>
  <c r="T69" i="27"/>
  <c r="AA69" i="1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N115" i="27"/>
  <c r="S115" i="27"/>
  <c r="Z115" i="1" s="1"/>
  <c r="N116" i="27"/>
  <c r="N117" i="27"/>
  <c r="S117" i="27"/>
  <c r="N118" i="27"/>
  <c r="T118" i="27"/>
  <c r="N119" i="27"/>
  <c r="S119" i="27"/>
  <c r="N120" i="27"/>
  <c r="S120" i="27"/>
  <c r="T120" i="27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N131" i="27"/>
  <c r="N132" i="27"/>
  <c r="T132" i="27"/>
  <c r="AA132" i="1" s="1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N174" i="27"/>
  <c r="T174" i="27"/>
  <c r="N175" i="27"/>
  <c r="T175" i="27"/>
  <c r="N176" i="27"/>
  <c r="S176" i="27"/>
  <c r="T176" i="27"/>
  <c r="N177" i="27"/>
  <c r="S177" i="27"/>
  <c r="T177" i="27"/>
  <c r="N178" i="27"/>
  <c r="N179" i="27"/>
  <c r="S179" i="27"/>
  <c r="T179" i="27"/>
  <c r="N180" i="27"/>
  <c r="S180" i="27"/>
  <c r="T180" i="27"/>
  <c r="N181" i="27"/>
  <c r="S181" i="27"/>
  <c r="T181" i="27"/>
  <c r="N182" i="27"/>
  <c r="S182" i="27"/>
  <c r="T182" i="27"/>
  <c r="N183" i="27"/>
  <c r="S183" i="27"/>
  <c r="T183" i="27"/>
  <c r="N184" i="27"/>
  <c r="N185" i="27"/>
  <c r="N186" i="27"/>
  <c r="N187" i="27"/>
  <c r="N188" i="27"/>
  <c r="N189" i="27"/>
  <c r="N190" i="27"/>
  <c r="N191" i="27"/>
  <c r="S191" i="27"/>
  <c r="T191" i="27"/>
  <c r="N192" i="27"/>
  <c r="S192" i="27"/>
  <c r="Z192" i="1"/>
  <c r="T192" i="27"/>
  <c r="N193" i="27"/>
  <c r="S193" i="27"/>
  <c r="T193" i="27"/>
  <c r="N194" i="27"/>
  <c r="S194" i="27"/>
  <c r="Z194" i="1"/>
  <c r="T194" i="27"/>
  <c r="N195" i="27"/>
  <c r="N196" i="27"/>
  <c r="N197" i="27"/>
  <c r="N198" i="27"/>
  <c r="N199" i="27"/>
  <c r="S199" i="27"/>
  <c r="T199" i="27"/>
  <c r="N200" i="27"/>
  <c r="S200" i="27"/>
  <c r="Z200" i="1"/>
  <c r="T200" i="27"/>
  <c r="AA200" i="1" s="1"/>
  <c r="N201" i="27"/>
  <c r="S201" i="27"/>
  <c r="T201" i="27"/>
  <c r="N202" i="27"/>
  <c r="S202" i="27"/>
  <c r="Z202" i="1" s="1"/>
  <c r="T202" i="27"/>
  <c r="AA202" i="1"/>
  <c r="N203" i="27"/>
  <c r="S203" i="27"/>
  <c r="T203" i="27"/>
  <c r="N204" i="27"/>
  <c r="S204" i="27"/>
  <c r="Z204" i="1" s="1"/>
  <c r="T204" i="27"/>
  <c r="AA204" i="1"/>
  <c r="N205" i="27"/>
  <c r="S205" i="27"/>
  <c r="T205" i="27"/>
  <c r="AA205" i="1"/>
  <c r="N206" i="27"/>
  <c r="S206" i="27"/>
  <c r="Z206" i="1"/>
  <c r="T206" i="27"/>
  <c r="AA206" i="1" s="1"/>
  <c r="N207" i="27"/>
  <c r="S207" i="27"/>
  <c r="T207" i="27"/>
  <c r="N208" i="27"/>
  <c r="S208" i="27"/>
  <c r="T208" i="27"/>
  <c r="N209" i="27"/>
  <c r="S209" i="27"/>
  <c r="T209" i="27"/>
  <c r="N210" i="27"/>
  <c r="S210" i="27"/>
  <c r="T210" i="27"/>
  <c r="N211" i="27"/>
  <c r="S211" i="27"/>
  <c r="T211" i="27"/>
  <c r="N212" i="27"/>
  <c r="S212" i="27"/>
  <c r="Z212" i="1"/>
  <c r="T212" i="27"/>
  <c r="AA212" i="1" s="1"/>
  <c r="N213" i="27"/>
  <c r="S213" i="27"/>
  <c r="T213" i="27"/>
  <c r="AA213" i="1"/>
  <c r="N214" i="27"/>
  <c r="S214" i="27"/>
  <c r="T214" i="27"/>
  <c r="N215" i="27"/>
  <c r="S215" i="27"/>
  <c r="T215" i="27"/>
  <c r="N216" i="27"/>
  <c r="S216" i="27"/>
  <c r="Z216" i="1" s="1"/>
  <c r="T216" i="27"/>
  <c r="AA216" i="1" s="1"/>
  <c r="N217" i="27"/>
  <c r="S217" i="27"/>
  <c r="T217" i="27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/>
  <c r="N272" i="27"/>
  <c r="S272" i="27"/>
  <c r="Z272" i="1"/>
  <c r="T272" i="27"/>
  <c r="N273" i="27"/>
  <c r="S273" i="27"/>
  <c r="T273" i="27"/>
  <c r="AA273" i="1"/>
  <c r="N274" i="27"/>
  <c r="S274" i="27"/>
  <c r="Z274" i="1"/>
  <c r="T274" i="27"/>
  <c r="N275" i="27"/>
  <c r="S275" i="27"/>
  <c r="T275" i="27"/>
  <c r="AA275" i="1"/>
  <c r="N276" i="27"/>
  <c r="S276" i="27"/>
  <c r="Z276" i="1"/>
  <c r="T276" i="27"/>
  <c r="N277" i="27"/>
  <c r="S277" i="27"/>
  <c r="T277" i="27"/>
  <c r="AA277" i="1"/>
  <c r="N278" i="27"/>
  <c r="S278" i="27"/>
  <c r="Z278" i="1"/>
  <c r="T278" i="27"/>
  <c r="N279" i="27"/>
  <c r="S279" i="27"/>
  <c r="T279" i="27"/>
  <c r="N280" i="27"/>
  <c r="S280" i="27"/>
  <c r="T280" i="27"/>
  <c r="N281" i="27"/>
  <c r="S281" i="27"/>
  <c r="T281" i="27"/>
  <c r="N282" i="27"/>
  <c r="S282" i="27"/>
  <c r="Z282" i="1" s="1"/>
  <c r="T282" i="27"/>
  <c r="AA282" i="1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Z322" i="1"/>
  <c r="T322" i="27"/>
  <c r="N323" i="27"/>
  <c r="N324" i="27"/>
  <c r="N325" i="27"/>
  <c r="N326" i="27"/>
  <c r="N327" i="27"/>
  <c r="S327" i="27"/>
  <c r="T327" i="27"/>
  <c r="N328" i="27"/>
  <c r="S328" i="27"/>
  <c r="T328" i="27"/>
  <c r="AA328" i="1" s="1"/>
  <c r="N329" i="27"/>
  <c r="S329" i="27"/>
  <c r="T329" i="27"/>
  <c r="N330" i="27"/>
  <c r="S330" i="27"/>
  <c r="Z330" i="1" s="1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T344" i="27"/>
  <c r="AA344" i="1" s="1"/>
  <c r="N345" i="27"/>
  <c r="S345" i="27"/>
  <c r="Z345" i="1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Z385" i="1"/>
  <c r="T385" i="27"/>
  <c r="N386" i="27"/>
  <c r="S386" i="27"/>
  <c r="T386" i="27"/>
  <c r="N387" i="27"/>
  <c r="S387" i="27"/>
  <c r="T387" i="27"/>
  <c r="AA387" i="1"/>
  <c r="N388" i="27"/>
  <c r="S388" i="27"/>
  <c r="T388" i="27"/>
  <c r="N389" i="27"/>
  <c r="S389" i="27"/>
  <c r="T389" i="27"/>
  <c r="N390" i="27"/>
  <c r="S390" i="27"/>
  <c r="T390" i="27"/>
  <c r="N391" i="27"/>
  <c r="S391" i="27"/>
  <c r="T391" i="27"/>
  <c r="AA391" i="1" s="1"/>
  <c r="N392" i="27"/>
  <c r="S392" i="27"/>
  <c r="T392" i="27"/>
  <c r="AA392" i="1" s="1"/>
  <c r="N393" i="27"/>
  <c r="S393" i="27"/>
  <c r="T393" i="27"/>
  <c r="N394" i="27"/>
  <c r="S394" i="27"/>
  <c r="T394" i="27"/>
  <c r="N395" i="27"/>
  <c r="S395" i="27"/>
  <c r="Z395" i="1" s="1"/>
  <c r="T395" i="27"/>
  <c r="AA395" i="1"/>
  <c r="N396" i="27"/>
  <c r="S396" i="27"/>
  <c r="T396" i="27"/>
  <c r="N397" i="27"/>
  <c r="S397" i="27"/>
  <c r="T397" i="27"/>
  <c r="N398" i="27"/>
  <c r="S398" i="27"/>
  <c r="T398" i="27"/>
  <c r="N399" i="27"/>
  <c r="S399" i="27"/>
  <c r="Z399" i="1" s="1"/>
  <c r="T399" i="27"/>
  <c r="N400" i="27"/>
  <c r="S400" i="27"/>
  <c r="T400" i="27"/>
  <c r="AA400" i="1" s="1"/>
  <c r="N401" i="27"/>
  <c r="S401" i="27"/>
  <c r="T401" i="27"/>
  <c r="N402" i="27"/>
  <c r="N403" i="27"/>
  <c r="N404" i="27"/>
  <c r="N405" i="27"/>
  <c r="N406" i="27"/>
  <c r="N407" i="27"/>
  <c r="N408" i="27"/>
  <c r="N409" i="27"/>
  <c r="N410" i="27"/>
  <c r="S410" i="27"/>
  <c r="T410" i="27"/>
  <c r="AA410" i="1"/>
  <c r="N411" i="27"/>
  <c r="S411" i="27"/>
  <c r="T411" i="27"/>
  <c r="N412" i="27"/>
  <c r="S412" i="27"/>
  <c r="Z412" i="1" s="1"/>
  <c r="T412" i="27"/>
  <c r="N413" i="27"/>
  <c r="S413" i="27"/>
  <c r="Z413" i="1"/>
  <c r="T413" i="27"/>
  <c r="N414" i="27"/>
  <c r="S414" i="27"/>
  <c r="T414" i="27"/>
  <c r="AA414" i="1" s="1"/>
  <c r="N415" i="27"/>
  <c r="N416" i="27"/>
  <c r="N417" i="27"/>
  <c r="S417" i="27"/>
  <c r="Z417" i="1" s="1"/>
  <c r="T417" i="27"/>
  <c r="N418" i="27"/>
  <c r="S418" i="27"/>
  <c r="T418" i="27"/>
  <c r="N419" i="27"/>
  <c r="S419" i="27"/>
  <c r="T419" i="27"/>
  <c r="N420" i="27"/>
  <c r="S420" i="27"/>
  <c r="T420" i="27"/>
  <c r="N421" i="27"/>
  <c r="S421" i="27"/>
  <c r="T421" i="27"/>
  <c r="N422" i="27"/>
  <c r="S422" i="27"/>
  <c r="T422" i="27"/>
  <c r="AA422" i="1"/>
  <c r="N423" i="27"/>
  <c r="S423" i="27"/>
  <c r="T423" i="27"/>
  <c r="N424" i="27"/>
  <c r="S424" i="27"/>
  <c r="T424" i="27"/>
  <c r="N425" i="27"/>
  <c r="S425" i="27"/>
  <c r="Z425" i="1"/>
  <c r="T425" i="27"/>
  <c r="N426" i="27"/>
  <c r="S426" i="27"/>
  <c r="T426" i="27"/>
  <c r="N427" i="27"/>
  <c r="S427" i="27"/>
  <c r="T427" i="27"/>
  <c r="N428" i="27"/>
  <c r="S428" i="27"/>
  <c r="T428" i="27"/>
  <c r="N429" i="27"/>
  <c r="S429" i="27"/>
  <c r="T429" i="27"/>
  <c r="N430" i="27"/>
  <c r="S430" i="27"/>
  <c r="T430" i="27"/>
  <c r="AA430" i="1" s="1"/>
  <c r="N431" i="27"/>
  <c r="S431" i="27"/>
  <c r="T431" i="27"/>
  <c r="N432" i="27"/>
  <c r="S432" i="27"/>
  <c r="T432" i="27"/>
  <c r="N433" i="27"/>
  <c r="S433" i="27"/>
  <c r="Z433" i="1" s="1"/>
  <c r="T433" i="27"/>
  <c r="N434" i="27"/>
  <c r="S434" i="27"/>
  <c r="T434" i="27"/>
  <c r="N435" i="27"/>
  <c r="S435" i="27"/>
  <c r="T435" i="27"/>
  <c r="N436" i="27"/>
  <c r="S436" i="27"/>
  <c r="T436" i="27"/>
  <c r="N437" i="27"/>
  <c r="S437" i="27"/>
  <c r="T437" i="27"/>
  <c r="N438" i="27"/>
  <c r="S438" i="27"/>
  <c r="T438" i="27"/>
  <c r="AA438" i="1"/>
  <c r="N439" i="27"/>
  <c r="S439" i="27"/>
  <c r="T439" i="27"/>
  <c r="N440" i="27"/>
  <c r="S440" i="27"/>
  <c r="T440" i="27"/>
  <c r="N441" i="27"/>
  <c r="S441" i="27"/>
  <c r="Z441" i="1"/>
  <c r="T441" i="27"/>
  <c r="N442" i="27"/>
  <c r="S442" i="27"/>
  <c r="T442" i="27"/>
  <c r="N443" i="27"/>
  <c r="S443" i="27"/>
  <c r="T443" i="27"/>
  <c r="N444" i="27"/>
  <c r="S444" i="27"/>
  <c r="T444" i="27"/>
  <c r="N445" i="27"/>
  <c r="S445" i="27"/>
  <c r="T445" i="27"/>
  <c r="N446" i="27"/>
  <c r="S446" i="27"/>
  <c r="T446" i="27"/>
  <c r="AA446" i="1"/>
  <c r="N447" i="27"/>
  <c r="S447" i="27"/>
  <c r="T447" i="27"/>
  <c r="N448" i="27"/>
  <c r="S448" i="27"/>
  <c r="T448" i="27"/>
  <c r="N449" i="27"/>
  <c r="S449" i="27"/>
  <c r="Z449" i="1" s="1"/>
  <c r="T449" i="27"/>
  <c r="N450" i="27"/>
  <c r="S450" i="27"/>
  <c r="T450" i="27"/>
  <c r="N451" i="27"/>
  <c r="S451" i="27"/>
  <c r="Z451" i="1" s="1"/>
  <c r="T451" i="27"/>
  <c r="N452" i="27"/>
  <c r="S452" i="27"/>
  <c r="T452" i="27"/>
  <c r="AA452" i="1" s="1"/>
  <c r="N453" i="27"/>
  <c r="S453" i="27"/>
  <c r="T453" i="27"/>
  <c r="N454" i="27"/>
  <c r="S454" i="27"/>
  <c r="T454" i="27"/>
  <c r="AA454" i="1"/>
  <c r="N455" i="27"/>
  <c r="S455" i="27"/>
  <c r="T455" i="27"/>
  <c r="N456" i="27"/>
  <c r="S456" i="27"/>
  <c r="T456" i="27"/>
  <c r="N457" i="27"/>
  <c r="S457" i="27"/>
  <c r="Z457" i="1"/>
  <c r="T457" i="27"/>
  <c r="N458" i="27"/>
  <c r="S458" i="27"/>
  <c r="T458" i="27"/>
  <c r="AA458" i="1" s="1"/>
  <c r="N459" i="27"/>
  <c r="S459" i="27"/>
  <c r="T459" i="27"/>
  <c r="N460" i="27"/>
  <c r="S460" i="27"/>
  <c r="T460" i="27"/>
  <c r="N461" i="27"/>
  <c r="S461" i="27"/>
  <c r="Z461" i="1" s="1"/>
  <c r="T461" i="27"/>
  <c r="N462" i="27"/>
  <c r="S462" i="27"/>
  <c r="T462" i="27"/>
  <c r="AA462" i="1" s="1"/>
  <c r="N463" i="27"/>
  <c r="S463" i="27"/>
  <c r="T463" i="27"/>
  <c r="N464" i="27"/>
  <c r="S464" i="27"/>
  <c r="T464" i="27"/>
  <c r="N465" i="27"/>
  <c r="S465" i="27"/>
  <c r="Z465" i="1" s="1"/>
  <c r="T465" i="27"/>
  <c r="N466" i="27"/>
  <c r="S466" i="27"/>
  <c r="Z466" i="1" s="1"/>
  <c r="T466" i="27"/>
  <c r="N467" i="27"/>
  <c r="S467" i="27"/>
  <c r="T467" i="27"/>
  <c r="AA467" i="1" s="1"/>
  <c r="N468" i="27"/>
  <c r="S468" i="27"/>
  <c r="T468" i="27"/>
  <c r="N469" i="27"/>
  <c r="S469" i="27"/>
  <c r="T469" i="27"/>
  <c r="N470" i="27"/>
  <c r="S470" i="27"/>
  <c r="Z470" i="1" s="1"/>
  <c r="T470" i="27"/>
  <c r="AA470" i="1"/>
  <c r="N471" i="27"/>
  <c r="S471" i="27"/>
  <c r="Z471" i="1" s="1"/>
  <c r="T471" i="27"/>
  <c r="N472" i="27"/>
  <c r="S472" i="27"/>
  <c r="T472" i="27"/>
  <c r="AA472" i="1" s="1"/>
  <c r="N473" i="27"/>
  <c r="S473" i="27"/>
  <c r="Z473" i="1"/>
  <c r="T473" i="27"/>
  <c r="AA473" i="1" s="1"/>
  <c r="N474" i="27"/>
  <c r="S474" i="27"/>
  <c r="T474" i="27"/>
  <c r="N475" i="27"/>
  <c r="S475" i="27"/>
  <c r="T475" i="27"/>
  <c r="N476" i="27"/>
  <c r="S476" i="27"/>
  <c r="Z476" i="1" s="1"/>
  <c r="T476" i="27"/>
  <c r="N477" i="27"/>
  <c r="S477" i="27"/>
  <c r="T477" i="27"/>
  <c r="AA477" i="1" s="1"/>
  <c r="N478" i="27"/>
  <c r="S478" i="27"/>
  <c r="T478" i="27"/>
  <c r="AA478" i="1"/>
  <c r="N479" i="27"/>
  <c r="S479" i="27"/>
  <c r="T479" i="27"/>
  <c r="N480" i="27"/>
  <c r="S480" i="27"/>
  <c r="T480" i="27"/>
  <c r="N481" i="27"/>
  <c r="S481" i="27"/>
  <c r="Z481" i="1" s="1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T485" i="27"/>
  <c r="N486" i="27"/>
  <c r="S486" i="27"/>
  <c r="T486" i="27"/>
  <c r="AA486" i="1"/>
  <c r="N487" i="27"/>
  <c r="S487" i="27"/>
  <c r="T487" i="27"/>
  <c r="N488" i="27"/>
  <c r="S488" i="27"/>
  <c r="T488" i="27"/>
  <c r="N489" i="27"/>
  <c r="S489" i="27"/>
  <c r="Z489" i="1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T493" i="27"/>
  <c r="N494" i="27"/>
  <c r="S494" i="27"/>
  <c r="T494" i="27"/>
  <c r="AA494" i="1" s="1"/>
  <c r="N495" i="27"/>
  <c r="S495" i="27"/>
  <c r="T495" i="27"/>
  <c r="N496" i="27"/>
  <c r="S496" i="27"/>
  <c r="T496" i="27"/>
  <c r="N497" i="27"/>
  <c r="S497" i="27"/>
  <c r="Z497" i="1" s="1"/>
  <c r="T497" i="27"/>
  <c r="N498" i="27"/>
  <c r="S498" i="27"/>
  <c r="T498" i="27"/>
  <c r="N499" i="27"/>
  <c r="S499" i="27"/>
  <c r="T499" i="27"/>
  <c r="N500" i="27"/>
  <c r="S500" i="27"/>
  <c r="T500" i="27"/>
  <c r="N501" i="27"/>
  <c r="S501" i="27"/>
  <c r="T501" i="27"/>
  <c r="N502" i="27"/>
  <c r="S502" i="27"/>
  <c r="T502" i="27"/>
  <c r="AA502" i="1"/>
  <c r="N503" i="27"/>
  <c r="S503" i="27"/>
  <c r="T503" i="27"/>
  <c r="N504" i="27"/>
  <c r="S504" i="27"/>
  <c r="T504" i="27"/>
  <c r="N505" i="27"/>
  <c r="S505" i="27"/>
  <c r="Z505" i="1"/>
  <c r="T505" i="27"/>
  <c r="N506" i="27"/>
  <c r="S506" i="27"/>
  <c r="T506" i="27"/>
  <c r="N507" i="27"/>
  <c r="S507" i="27"/>
  <c r="T507" i="27"/>
  <c r="N508" i="27"/>
  <c r="S508" i="27"/>
  <c r="T508" i="27"/>
  <c r="N509" i="27"/>
  <c r="S509" i="27"/>
  <c r="T509" i="27"/>
  <c r="N510" i="27"/>
  <c r="S510" i="27"/>
  <c r="T510" i="27"/>
  <c r="AA510" i="1"/>
  <c r="N511" i="27"/>
  <c r="S511" i="27"/>
  <c r="T511" i="27"/>
  <c r="N512" i="27"/>
  <c r="S512" i="27"/>
  <c r="T512" i="27"/>
  <c r="N513" i="27"/>
  <c r="S513" i="27"/>
  <c r="Z513" i="1" s="1"/>
  <c r="T513" i="27"/>
  <c r="N514" i="27"/>
  <c r="S514" i="27"/>
  <c r="T514" i="27"/>
  <c r="N515" i="27"/>
  <c r="S515" i="27"/>
  <c r="Z515" i="1" s="1"/>
  <c r="T515" i="27"/>
  <c r="N516" i="27"/>
  <c r="S516" i="27"/>
  <c r="T516" i="27"/>
  <c r="AA516" i="1" s="1"/>
  <c r="N517" i="27"/>
  <c r="S517" i="27"/>
  <c r="T517" i="27"/>
  <c r="N518" i="27"/>
  <c r="S518" i="27"/>
  <c r="T518" i="27"/>
  <c r="AA518" i="1"/>
  <c r="N519" i="27"/>
  <c r="S519" i="27"/>
  <c r="T519" i="27"/>
  <c r="N520" i="27"/>
  <c r="S520" i="27"/>
  <c r="T520" i="27"/>
  <c r="N521" i="27"/>
  <c r="S521" i="27"/>
  <c r="Z521" i="1"/>
  <c r="T521" i="27"/>
  <c r="N522" i="27"/>
  <c r="S522" i="27"/>
  <c r="T522" i="27"/>
  <c r="AA522" i="1" s="1"/>
  <c r="N523" i="27"/>
  <c r="S523" i="27"/>
  <c r="T523" i="27"/>
  <c r="N524" i="27"/>
  <c r="S524" i="27"/>
  <c r="Z524" i="1" s="1"/>
  <c r="T524" i="27"/>
  <c r="N525" i="27"/>
  <c r="S525" i="27"/>
  <c r="T525" i="27"/>
  <c r="AA525" i="1"/>
  <c r="N526" i="27"/>
  <c r="S526" i="27"/>
  <c r="Z526" i="1" s="1"/>
  <c r="T526" i="27"/>
  <c r="N527" i="27"/>
  <c r="S527" i="27"/>
  <c r="T527" i="27"/>
  <c r="N528" i="27"/>
  <c r="S528" i="27"/>
  <c r="Z528" i="1" s="1"/>
  <c r="T528" i="27"/>
  <c r="N529" i="27"/>
  <c r="S529" i="27"/>
  <c r="T529" i="27"/>
  <c r="N530" i="27"/>
  <c r="S530" i="27"/>
  <c r="T530" i="27"/>
  <c r="N531" i="27"/>
  <c r="S531" i="27"/>
  <c r="T531" i="27"/>
  <c r="N532" i="27"/>
  <c r="S532" i="27"/>
  <c r="Z532" i="1" s="1"/>
  <c r="T532" i="27"/>
  <c r="N533" i="27"/>
  <c r="S533" i="27"/>
  <c r="Z533" i="1" s="1"/>
  <c r="T533" i="27"/>
  <c r="AA533" i="1"/>
  <c r="N534" i="27"/>
  <c r="S534" i="27"/>
  <c r="Z534" i="1"/>
  <c r="T534" i="27"/>
  <c r="AA534" i="1" s="1"/>
  <c r="N535" i="27"/>
  <c r="S535" i="27"/>
  <c r="Z535" i="1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T539" i="27"/>
  <c r="N540" i="27"/>
  <c r="S540" i="27"/>
  <c r="Z540" i="1"/>
  <c r="T540" i="27"/>
  <c r="AA540" i="1" s="1"/>
  <c r="N541" i="27"/>
  <c r="S541" i="27"/>
  <c r="T541" i="27"/>
  <c r="AA541" i="1"/>
  <c r="N542" i="27"/>
  <c r="S542" i="27"/>
  <c r="Z542" i="1"/>
  <c r="T542" i="27"/>
  <c r="AA542" i="1" s="1"/>
  <c r="N543" i="27"/>
  <c r="S543" i="27"/>
  <c r="T543" i="27"/>
  <c r="N544" i="27"/>
  <c r="S544" i="27"/>
  <c r="T544" i="27"/>
  <c r="N545" i="27"/>
  <c r="S545" i="27"/>
  <c r="T545" i="27"/>
  <c r="N546" i="27"/>
  <c r="S546" i="27"/>
  <c r="T546" i="27"/>
  <c r="N547" i="27"/>
  <c r="S547" i="27"/>
  <c r="T547" i="27"/>
  <c r="N548" i="27"/>
  <c r="S548" i="27"/>
  <c r="Z548" i="1" s="1"/>
  <c r="T548" i="27"/>
  <c r="N549" i="27"/>
  <c r="S549" i="27"/>
  <c r="Z549" i="1" s="1"/>
  <c r="T549" i="27"/>
  <c r="AA549" i="1"/>
  <c r="N550" i="27"/>
  <c r="S550" i="27"/>
  <c r="Z550" i="1" s="1"/>
  <c r="T550" i="27"/>
  <c r="S551" i="27"/>
  <c r="T551" i="27"/>
  <c r="S552" i="27"/>
  <c r="T552" i="27"/>
  <c r="S553" i="27"/>
  <c r="T553" i="27"/>
  <c r="N554" i="27"/>
  <c r="S554" i="27"/>
  <c r="T554" i="27"/>
  <c r="AA554" i="1" s="1"/>
  <c r="N555" i="27"/>
  <c r="S555" i="27"/>
  <c r="Z555" i="1"/>
  <c r="T555" i="27"/>
  <c r="N556" i="27"/>
  <c r="S556" i="27"/>
  <c r="T556" i="27"/>
  <c r="AA556" i="1" s="1"/>
  <c r="N557" i="27"/>
  <c r="S557" i="27"/>
  <c r="T557" i="27"/>
  <c r="S558" i="27"/>
  <c r="T558" i="27"/>
  <c r="S559" i="27"/>
  <c r="T559" i="27"/>
  <c r="N560" i="27"/>
  <c r="S560" i="27"/>
  <c r="Z560" i="1"/>
  <c r="T560" i="27"/>
  <c r="N561" i="27"/>
  <c r="S561" i="27"/>
  <c r="T561" i="27"/>
  <c r="AA561" i="1" s="1"/>
  <c r="N562" i="27"/>
  <c r="S562" i="27"/>
  <c r="T562" i="27"/>
  <c r="S563" i="27"/>
  <c r="T563" i="27"/>
  <c r="S564" i="27"/>
  <c r="T564" i="27"/>
  <c r="AA564" i="1"/>
  <c r="N565" i="27"/>
  <c r="S565" i="27"/>
  <c r="Z565" i="1"/>
  <c r="T565" i="27"/>
  <c r="AA565" i="1" s="1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/>
  <c r="T581" i="27"/>
  <c r="N582" i="27"/>
  <c r="S582" i="27"/>
  <c r="T582" i="27"/>
  <c r="N583" i="27"/>
  <c r="S583" i="27"/>
  <c r="Z583" i="1" s="1"/>
  <c r="T583" i="27"/>
  <c r="N584" i="27"/>
  <c r="S584" i="27"/>
  <c r="T584" i="27"/>
  <c r="N585" i="27"/>
  <c r="S585" i="27"/>
  <c r="T585" i="27"/>
  <c r="N586" i="27"/>
  <c r="S586" i="27"/>
  <c r="T586" i="27"/>
  <c r="AA586" i="1"/>
  <c r="N587" i="27"/>
  <c r="S587" i="27"/>
  <c r="Z587" i="1"/>
  <c r="T587" i="27"/>
  <c r="AA587" i="1" s="1"/>
  <c r="N588" i="27"/>
  <c r="S588" i="27"/>
  <c r="T588" i="27"/>
  <c r="AA588" i="1"/>
  <c r="N589" i="27"/>
  <c r="S589" i="27"/>
  <c r="Z589" i="1"/>
  <c r="T589" i="27"/>
  <c r="N590" i="27"/>
  <c r="S590" i="27"/>
  <c r="T590" i="27"/>
  <c r="N591" i="27"/>
  <c r="S591" i="27"/>
  <c r="T591" i="27"/>
  <c r="N592" i="27"/>
  <c r="S592" i="27"/>
  <c r="Z592" i="1" s="1"/>
  <c r="T592" i="27"/>
  <c r="AA592" i="1"/>
  <c r="N593" i="27"/>
  <c r="S593" i="27"/>
  <c r="T593" i="27"/>
  <c r="N594" i="27"/>
  <c r="S594" i="27"/>
  <c r="T594" i="27"/>
  <c r="N595" i="27"/>
  <c r="S595" i="27"/>
  <c r="Z595" i="1"/>
  <c r="T595" i="27"/>
  <c r="AA595" i="1" s="1"/>
  <c r="N596" i="27"/>
  <c r="S596" i="27"/>
  <c r="T596" i="27"/>
  <c r="N597" i="27"/>
  <c r="S597" i="27"/>
  <c r="T597" i="27"/>
  <c r="N598" i="27"/>
  <c r="S598" i="27"/>
  <c r="Z598" i="1" s="1"/>
  <c r="T598" i="27"/>
  <c r="N599" i="27"/>
  <c r="S599" i="27"/>
  <c r="T599" i="27"/>
  <c r="AA599" i="1" s="1"/>
  <c r="N600" i="27"/>
  <c r="S600" i="27"/>
  <c r="T600" i="27"/>
  <c r="AA600" i="1"/>
  <c r="N602" i="27"/>
  <c r="S602" i="27"/>
  <c r="Z602" i="1"/>
  <c r="T602" i="27"/>
  <c r="AA602" i="1" s="1"/>
  <c r="N603" i="27"/>
  <c r="S603" i="27"/>
  <c r="T603" i="27"/>
  <c r="AA603" i="1"/>
  <c r="N604" i="27"/>
  <c r="N605" i="27"/>
  <c r="S605" i="27"/>
  <c r="T605" i="27"/>
  <c r="N606" i="27"/>
  <c r="S606" i="27"/>
  <c r="T606" i="27"/>
  <c r="AA606" i="1"/>
  <c r="N607" i="27"/>
  <c r="S607" i="27"/>
  <c r="T607" i="27"/>
  <c r="N608" i="27"/>
  <c r="N609" i="27"/>
  <c r="S609" i="27"/>
  <c r="T609" i="27"/>
  <c r="AA609" i="1"/>
  <c r="N610" i="27"/>
  <c r="S610" i="27"/>
  <c r="Z610" i="1"/>
  <c r="T610" i="27"/>
  <c r="AA610" i="1" s="1"/>
  <c r="N611" i="27"/>
  <c r="S611" i="27"/>
  <c r="T611" i="27"/>
  <c r="N612" i="27"/>
  <c r="S612" i="27"/>
  <c r="T612" i="27"/>
  <c r="N613" i="27"/>
  <c r="S613" i="27"/>
  <c r="Z613" i="1" s="1"/>
  <c r="T613" i="27"/>
  <c r="N614" i="27"/>
  <c r="S614" i="27"/>
  <c r="T614" i="27"/>
  <c r="N615" i="27"/>
  <c r="S615" i="27"/>
  <c r="T615" i="27"/>
  <c r="AA615" i="1"/>
  <c r="N616" i="27"/>
  <c r="S616" i="27"/>
  <c r="Z616" i="1"/>
  <c r="T616" i="27"/>
  <c r="N617" i="27"/>
  <c r="S617" i="27"/>
  <c r="T617" i="27"/>
  <c r="N618" i="27"/>
  <c r="S618" i="27"/>
  <c r="T618" i="27"/>
  <c r="N619" i="27"/>
  <c r="S619" i="27"/>
  <c r="Z619" i="1" s="1"/>
  <c r="T619" i="27"/>
  <c r="AA619" i="1"/>
  <c r="N620" i="27"/>
  <c r="S620" i="27"/>
  <c r="Z620" i="1" s="1"/>
  <c r="T620" i="27"/>
  <c r="N621" i="27"/>
  <c r="S621" i="27"/>
  <c r="Z621" i="1" s="1"/>
  <c r="T621" i="27"/>
  <c r="N622" i="27"/>
  <c r="S622" i="27"/>
  <c r="T622" i="27"/>
  <c r="N623" i="27"/>
  <c r="S623" i="27"/>
  <c r="T623" i="27"/>
  <c r="AA623" i="1" s="1"/>
  <c r="N624" i="27"/>
  <c r="S624" i="27"/>
  <c r="Z624" i="1" s="1"/>
  <c r="T624" i="27"/>
  <c r="N625" i="27"/>
  <c r="S625" i="27"/>
  <c r="Z625" i="1" s="1"/>
  <c r="T625" i="27"/>
  <c r="AA625" i="1" s="1"/>
  <c r="N626" i="27"/>
  <c r="S626" i="27"/>
  <c r="Z626" i="1"/>
  <c r="T626" i="27"/>
  <c r="N627" i="27"/>
  <c r="S627" i="27"/>
  <c r="T627" i="27"/>
  <c r="AA627" i="1" s="1"/>
  <c r="N628" i="27"/>
  <c r="S628" i="27"/>
  <c r="Z628" i="1" s="1"/>
  <c r="T628" i="27"/>
  <c r="N629" i="27"/>
  <c r="S629" i="27"/>
  <c r="T629" i="27"/>
  <c r="AA629" i="1" s="1"/>
  <c r="N630" i="27"/>
  <c r="S630" i="27"/>
  <c r="Z630" i="1"/>
  <c r="T630" i="27"/>
  <c r="N631" i="27"/>
  <c r="S631" i="27"/>
  <c r="T631" i="27"/>
  <c r="AA631" i="1" s="1"/>
  <c r="N632" i="27"/>
  <c r="S632" i="27"/>
  <c r="Z632" i="1" s="1"/>
  <c r="T632" i="27"/>
  <c r="N633" i="27"/>
  <c r="S633" i="27"/>
  <c r="Z633" i="1" s="1"/>
  <c r="T633" i="27"/>
  <c r="AA633" i="1" s="1"/>
  <c r="N634" i="27"/>
  <c r="S634" i="27"/>
  <c r="Z634" i="1"/>
  <c r="T634" i="27"/>
  <c r="N635" i="27"/>
  <c r="S635" i="27"/>
  <c r="T635" i="27"/>
  <c r="AA635" i="1" s="1"/>
  <c r="N636" i="27"/>
  <c r="S636" i="27"/>
  <c r="Z636" i="1" s="1"/>
  <c r="T636" i="27"/>
  <c r="N637" i="27"/>
  <c r="S637" i="27"/>
  <c r="T637" i="27"/>
  <c r="AA637" i="1" s="1"/>
  <c r="N638" i="27"/>
  <c r="S638" i="27"/>
  <c r="Z638" i="1"/>
  <c r="T638" i="27"/>
  <c r="N639" i="27"/>
  <c r="S639" i="27"/>
  <c r="T639" i="27"/>
  <c r="AA639" i="1" s="1"/>
  <c r="N640" i="27"/>
  <c r="N641" i="27"/>
  <c r="S641" i="27"/>
  <c r="T641" i="27"/>
  <c r="AA641" i="1"/>
  <c r="N642" i="27"/>
  <c r="S642" i="27"/>
  <c r="Z642" i="1" s="1"/>
  <c r="T642" i="27"/>
  <c r="N643" i="27"/>
  <c r="S643" i="27"/>
  <c r="Z643" i="1" s="1"/>
  <c r="T643" i="27"/>
  <c r="AA643" i="1"/>
  <c r="N644" i="27"/>
  <c r="S644" i="27"/>
  <c r="Z644" i="1" s="1"/>
  <c r="T644" i="27"/>
  <c r="N645" i="27"/>
  <c r="S645" i="27"/>
  <c r="T645" i="27"/>
  <c r="AA645" i="1"/>
  <c r="N646" i="27"/>
  <c r="S646" i="27"/>
  <c r="Z646" i="1" s="1"/>
  <c r="T646" i="27"/>
  <c r="N647" i="27"/>
  <c r="S647" i="27"/>
  <c r="T647" i="27"/>
  <c r="AA647" i="1"/>
  <c r="N648" i="27"/>
  <c r="S648" i="27"/>
  <c r="Z648" i="1" s="1"/>
  <c r="T648" i="27"/>
  <c r="N649" i="27"/>
  <c r="S649" i="27"/>
  <c r="T649" i="27"/>
  <c r="AA649" i="1"/>
  <c r="N650" i="27"/>
  <c r="S650" i="27"/>
  <c r="Z650" i="1" s="1"/>
  <c r="T650" i="27"/>
  <c r="N651" i="27"/>
  <c r="S651" i="27"/>
  <c r="Z651" i="1" s="1"/>
  <c r="T651" i="27"/>
  <c r="AA651" i="1"/>
  <c r="N652" i="27"/>
  <c r="S652" i="27"/>
  <c r="Z652" i="1" s="1"/>
  <c r="T652" i="27"/>
  <c r="N653" i="27"/>
  <c r="S653" i="27"/>
  <c r="T653" i="27"/>
  <c r="AA653" i="1"/>
  <c r="N654" i="27"/>
  <c r="S654" i="27"/>
  <c r="Z654" i="1" s="1"/>
  <c r="T654" i="27"/>
  <c r="N655" i="27"/>
  <c r="S655" i="27"/>
  <c r="T655" i="27"/>
  <c r="N656" i="27"/>
  <c r="S656" i="27"/>
  <c r="T656" i="27"/>
  <c r="N657" i="27"/>
  <c r="S657" i="27"/>
  <c r="T657" i="27"/>
  <c r="N658" i="27"/>
  <c r="S658" i="27"/>
  <c r="T658" i="27"/>
  <c r="N659" i="27"/>
  <c r="S659" i="27"/>
  <c r="T659" i="27"/>
  <c r="AA659" i="1"/>
  <c r="N660" i="27"/>
  <c r="S660" i="27"/>
  <c r="T660" i="27"/>
  <c r="N661" i="27"/>
  <c r="S661" i="27"/>
  <c r="T661" i="27"/>
  <c r="N662" i="27"/>
  <c r="S662" i="27"/>
  <c r="Z662" i="1"/>
  <c r="T662" i="27"/>
  <c r="N663" i="27"/>
  <c r="S663" i="27"/>
  <c r="T663" i="27"/>
  <c r="N664" i="27"/>
  <c r="S664" i="27"/>
  <c r="T664" i="27"/>
  <c r="N665" i="27"/>
  <c r="S665" i="27"/>
  <c r="T665" i="27"/>
  <c r="N666" i="27"/>
  <c r="S666" i="27"/>
  <c r="T666" i="27"/>
  <c r="N667" i="27"/>
  <c r="N668" i="27"/>
  <c r="S668" i="27"/>
  <c r="Z668" i="1"/>
  <c r="T668" i="27"/>
  <c r="N669" i="27"/>
  <c r="S669" i="27"/>
  <c r="T669" i="27"/>
  <c r="N670" i="27"/>
  <c r="S670" i="27"/>
  <c r="T670" i="27"/>
  <c r="N671" i="27"/>
  <c r="S671" i="27"/>
  <c r="T671" i="27"/>
  <c r="N672" i="27"/>
  <c r="S672" i="27"/>
  <c r="T672" i="27"/>
  <c r="N673" i="27"/>
  <c r="S673" i="27"/>
  <c r="T673" i="27"/>
  <c r="AA673" i="1" s="1"/>
  <c r="N674" i="27"/>
  <c r="S674" i="27"/>
  <c r="Z674" i="1" s="1"/>
  <c r="T674" i="27"/>
  <c r="N675" i="27"/>
  <c r="S675" i="27"/>
  <c r="T675" i="27"/>
  <c r="AA675" i="1" s="1"/>
  <c r="N676" i="27"/>
  <c r="S676" i="27"/>
  <c r="T676" i="27"/>
  <c r="N677" i="27"/>
  <c r="S677" i="27"/>
  <c r="T677" i="27"/>
  <c r="N678" i="27"/>
  <c r="S678" i="27"/>
  <c r="Z678" i="1" s="1"/>
  <c r="T678" i="27"/>
  <c r="N679" i="27"/>
  <c r="S679" i="27"/>
  <c r="T679" i="27"/>
  <c r="AA679" i="1" s="1"/>
  <c r="N680" i="27"/>
  <c r="S680" i="27"/>
  <c r="T680" i="27"/>
  <c r="N681" i="27"/>
  <c r="S681" i="27"/>
  <c r="T681" i="27"/>
  <c r="AA681" i="1"/>
  <c r="N682" i="27"/>
  <c r="S682" i="27"/>
  <c r="T682" i="27"/>
  <c r="N683" i="27"/>
  <c r="S683" i="27"/>
  <c r="T683" i="27"/>
  <c r="N684" i="27"/>
  <c r="S684" i="27"/>
  <c r="Z684" i="1"/>
  <c r="T684" i="27"/>
  <c r="N685" i="27"/>
  <c r="S685" i="27"/>
  <c r="T685" i="27"/>
  <c r="AA685" i="1" s="1"/>
  <c r="N686" i="27"/>
  <c r="S686" i="27"/>
  <c r="T686" i="27"/>
  <c r="N687" i="27"/>
  <c r="S687" i="27"/>
  <c r="T687" i="27"/>
  <c r="N688" i="27"/>
  <c r="S688" i="27"/>
  <c r="Z688" i="1" s="1"/>
  <c r="T688" i="27"/>
  <c r="N689" i="27"/>
  <c r="S689" i="27"/>
  <c r="T689" i="27"/>
  <c r="AA689" i="1" s="1"/>
  <c r="N690" i="27"/>
  <c r="S690" i="27"/>
  <c r="T690" i="27"/>
  <c r="N691" i="27"/>
  <c r="S691" i="27"/>
  <c r="T691" i="27"/>
  <c r="N692" i="27"/>
  <c r="S692" i="27"/>
  <c r="T692" i="27"/>
  <c r="N693" i="27"/>
  <c r="S693" i="27"/>
  <c r="T693" i="27"/>
  <c r="N694" i="27"/>
  <c r="S694" i="27"/>
  <c r="T694" i="27"/>
  <c r="N695" i="27"/>
  <c r="S695" i="27"/>
  <c r="T695" i="27"/>
  <c r="N696" i="27"/>
  <c r="S696" i="27"/>
  <c r="T696" i="27"/>
  <c r="N697" i="27"/>
  <c r="S697" i="27"/>
  <c r="T697" i="27"/>
  <c r="AA697" i="1"/>
  <c r="N698" i="27"/>
  <c r="S698" i="27"/>
  <c r="T698" i="27"/>
  <c r="N699" i="27"/>
  <c r="S699" i="27"/>
  <c r="T699" i="27"/>
  <c r="N700" i="27"/>
  <c r="S700" i="27"/>
  <c r="Z700" i="1"/>
  <c r="T700" i="27"/>
  <c r="N701" i="27"/>
  <c r="S701" i="27"/>
  <c r="T701" i="27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T708" i="27"/>
  <c r="N709" i="27"/>
  <c r="S709" i="27"/>
  <c r="T709" i="27"/>
  <c r="AA709" i="1" s="1"/>
  <c r="N710" i="27"/>
  <c r="S710" i="27"/>
  <c r="Z710" i="1" s="1"/>
  <c r="T710" i="27"/>
  <c r="N711" i="27"/>
  <c r="S711" i="27"/>
  <c r="T711" i="27"/>
  <c r="AA711" i="1" s="1"/>
  <c r="N712" i="27"/>
  <c r="S712" i="27"/>
  <c r="T712" i="27"/>
  <c r="N713" i="27"/>
  <c r="S713" i="27"/>
  <c r="T713" i="27"/>
  <c r="N714" i="27"/>
  <c r="S714" i="27"/>
  <c r="Z714" i="1" s="1"/>
  <c r="T714" i="27"/>
  <c r="N715" i="27"/>
  <c r="S715" i="27"/>
  <c r="T715" i="27"/>
  <c r="AA715" i="1" s="1"/>
  <c r="N716" i="27"/>
  <c r="S716" i="27"/>
  <c r="T716" i="27"/>
  <c r="N717" i="27"/>
  <c r="S717" i="27"/>
  <c r="T717" i="27"/>
  <c r="AA717" i="1"/>
  <c r="N718" i="27"/>
  <c r="S718" i="27"/>
  <c r="T718" i="27"/>
  <c r="N719" i="27"/>
  <c r="S719" i="27"/>
  <c r="T719" i="27"/>
  <c r="N720" i="27"/>
  <c r="S720" i="27"/>
  <c r="Z720" i="1"/>
  <c r="T720" i="27"/>
  <c r="N721" i="27"/>
  <c r="S721" i="27"/>
  <c r="T721" i="27"/>
  <c r="AA721" i="1" s="1"/>
  <c r="N722" i="27"/>
  <c r="S722" i="27"/>
  <c r="T722" i="27"/>
  <c r="N723" i="27"/>
  <c r="S723" i="27"/>
  <c r="T723" i="27"/>
  <c r="N724" i="27"/>
  <c r="S724" i="27"/>
  <c r="Z724" i="1" s="1"/>
  <c r="T724" i="27"/>
  <c r="N725" i="27"/>
  <c r="S725" i="27"/>
  <c r="T725" i="27"/>
  <c r="AA725" i="1" s="1"/>
  <c r="N726" i="27"/>
  <c r="S726" i="27"/>
  <c r="T726" i="27"/>
  <c r="N727" i="27"/>
  <c r="S727" i="27"/>
  <c r="T727" i="27"/>
  <c r="N728" i="27"/>
  <c r="S728" i="27"/>
  <c r="T728" i="27"/>
  <c r="N729" i="27"/>
  <c r="S729" i="27"/>
  <c r="T729" i="27"/>
  <c r="N730" i="27"/>
  <c r="S730" i="27"/>
  <c r="T730" i="27"/>
  <c r="N731" i="27"/>
  <c r="S731" i="27"/>
  <c r="T731" i="27"/>
  <c r="N732" i="27"/>
  <c r="S732" i="27"/>
  <c r="T732" i="27"/>
  <c r="N733" i="27"/>
  <c r="S733" i="27"/>
  <c r="T733" i="27"/>
  <c r="AA733" i="1"/>
  <c r="N734" i="27"/>
  <c r="S734" i="27"/>
  <c r="T734" i="27"/>
  <c r="N735" i="27"/>
  <c r="S735" i="27"/>
  <c r="T735" i="27"/>
  <c r="N736" i="27"/>
  <c r="S736" i="27"/>
  <c r="Z736" i="1"/>
  <c r="T736" i="27"/>
  <c r="N737" i="27"/>
  <c r="S737" i="27"/>
  <c r="T737" i="27"/>
  <c r="N738" i="27"/>
  <c r="S738" i="27"/>
  <c r="T738" i="27"/>
  <c r="N739" i="27"/>
  <c r="S739" i="27"/>
  <c r="T739" i="27"/>
  <c r="N740" i="27"/>
  <c r="S740" i="27"/>
  <c r="T740" i="27"/>
  <c r="N741" i="27"/>
  <c r="S741" i="27"/>
  <c r="T741" i="27"/>
  <c r="AA741" i="1" s="1"/>
  <c r="N742" i="27"/>
  <c r="S742" i="27"/>
  <c r="Z742" i="1" s="1"/>
  <c r="T742" i="27"/>
  <c r="N743" i="27"/>
  <c r="S743" i="27"/>
  <c r="T743" i="27"/>
  <c r="AA743" i="1" s="1"/>
  <c r="N744" i="27"/>
  <c r="S744" i="27"/>
  <c r="T744" i="27"/>
  <c r="N745" i="27"/>
  <c r="S745" i="27"/>
  <c r="T745" i="27"/>
  <c r="N746" i="27"/>
  <c r="S746" i="27"/>
  <c r="Z746" i="1" s="1"/>
  <c r="T746" i="27"/>
  <c r="N747" i="27"/>
  <c r="S747" i="27"/>
  <c r="T747" i="27"/>
  <c r="AA747" i="1" s="1"/>
  <c r="N748" i="27"/>
  <c r="S748" i="27"/>
  <c r="T748" i="27"/>
  <c r="N749" i="27"/>
  <c r="S749" i="27"/>
  <c r="T749" i="27"/>
  <c r="AA749" i="1"/>
  <c r="N750" i="27"/>
  <c r="S750" i="27"/>
  <c r="T750" i="27"/>
  <c r="N751" i="27"/>
  <c r="S751" i="27"/>
  <c r="T751" i="27"/>
  <c r="N752" i="27"/>
  <c r="S752" i="27"/>
  <c r="Z752" i="1"/>
  <c r="T752" i="27"/>
  <c r="N753" i="27"/>
  <c r="S753" i="27"/>
  <c r="T753" i="27"/>
  <c r="AA753" i="1" s="1"/>
  <c r="N754" i="27"/>
  <c r="S754" i="27"/>
  <c r="T754" i="27"/>
  <c r="N755" i="27"/>
  <c r="S755" i="27"/>
  <c r="T755" i="27"/>
  <c r="N756" i="27"/>
  <c r="S756" i="27"/>
  <c r="Z756" i="1" s="1"/>
  <c r="T756" i="27"/>
  <c r="N757" i="27"/>
  <c r="S757" i="27"/>
  <c r="T757" i="27"/>
  <c r="AA757" i="1" s="1"/>
  <c r="N758" i="27"/>
  <c r="S758" i="27"/>
  <c r="T758" i="27"/>
  <c r="N759" i="27"/>
  <c r="S759" i="27"/>
  <c r="T759" i="27"/>
  <c r="N760" i="27"/>
  <c r="S760" i="27"/>
  <c r="T760" i="27"/>
  <c r="N761" i="27"/>
  <c r="S761" i="27"/>
  <c r="Z761" i="1" s="1"/>
  <c r="T761" i="27"/>
  <c r="N762" i="27"/>
  <c r="S762" i="27"/>
  <c r="T762" i="27"/>
  <c r="AA762" i="1"/>
  <c r="N763" i="27"/>
  <c r="S763" i="27"/>
  <c r="T763" i="27"/>
  <c r="N764" i="27"/>
  <c r="S764" i="27"/>
  <c r="T764" i="27"/>
  <c r="N765" i="27"/>
  <c r="S765" i="27"/>
  <c r="Z765" i="1"/>
  <c r="T765" i="27"/>
  <c r="N766" i="27"/>
  <c r="S766" i="27"/>
  <c r="T766" i="27"/>
  <c r="N767" i="27"/>
  <c r="S767" i="27"/>
  <c r="T767" i="27"/>
  <c r="N768" i="27"/>
  <c r="S768" i="27"/>
  <c r="T768" i="27"/>
  <c r="N769" i="27"/>
  <c r="S769" i="27"/>
  <c r="T769" i="27"/>
  <c r="N770" i="27"/>
  <c r="S770" i="27"/>
  <c r="T770" i="27"/>
  <c r="AA770" i="1" s="1"/>
  <c r="N771" i="27"/>
  <c r="S771" i="27"/>
  <c r="T771" i="27"/>
  <c r="N772" i="27"/>
  <c r="S772" i="27"/>
  <c r="T772" i="27"/>
  <c r="N773" i="27"/>
  <c r="S773" i="27"/>
  <c r="Z773" i="1" s="1"/>
  <c r="T773" i="27"/>
  <c r="AA773" i="1" s="1"/>
  <c r="N774" i="27"/>
  <c r="S774" i="27"/>
  <c r="T774" i="27"/>
  <c r="N775" i="27"/>
  <c r="S775" i="27"/>
  <c r="T775" i="27"/>
  <c r="N776" i="27"/>
  <c r="S776" i="27"/>
  <c r="Z776" i="1" s="1"/>
  <c r="T776" i="27"/>
  <c r="N777" i="27"/>
  <c r="S777" i="27"/>
  <c r="T777" i="27"/>
  <c r="AA777" i="1" s="1"/>
  <c r="N778" i="27"/>
  <c r="S778" i="27"/>
  <c r="T778" i="27"/>
  <c r="AA778" i="1"/>
  <c r="N779" i="27"/>
  <c r="S779" i="27"/>
  <c r="T779" i="27"/>
  <c r="N780" i="27"/>
  <c r="S780" i="27"/>
  <c r="T780" i="27"/>
  <c r="N781" i="27"/>
  <c r="S781" i="27"/>
  <c r="Z781" i="1" s="1"/>
  <c r="T781" i="27"/>
  <c r="N782" i="27"/>
  <c r="S782" i="27"/>
  <c r="Z782" i="1" s="1"/>
  <c r="T782" i="27"/>
  <c r="N783" i="27"/>
  <c r="S783" i="27"/>
  <c r="T783" i="27"/>
  <c r="AA783" i="1" s="1"/>
  <c r="N784" i="27"/>
  <c r="S784" i="27"/>
  <c r="T784" i="27"/>
  <c r="N785" i="27"/>
  <c r="S785" i="27"/>
  <c r="T785" i="27"/>
  <c r="N786" i="27"/>
  <c r="S786" i="27"/>
  <c r="Z786" i="1" s="1"/>
  <c r="T786" i="27"/>
  <c r="AA786" i="1"/>
  <c r="N787" i="27"/>
  <c r="S787" i="27"/>
  <c r="Z787" i="1" s="1"/>
  <c r="T787" i="27"/>
  <c r="N788" i="27"/>
  <c r="S788" i="27"/>
  <c r="T788" i="27"/>
  <c r="AA788" i="1" s="1"/>
  <c r="N789" i="27"/>
  <c r="S789" i="27"/>
  <c r="Z789" i="1" s="1"/>
  <c r="T789" i="27"/>
  <c r="AA789" i="1" s="1"/>
  <c r="N790" i="27"/>
  <c r="S790" i="27"/>
  <c r="T790" i="27"/>
  <c r="N791" i="27"/>
  <c r="S791" i="27"/>
  <c r="T791" i="27"/>
  <c r="N792" i="27"/>
  <c r="S792" i="27"/>
  <c r="Z792" i="1" s="1"/>
  <c r="T792" i="27"/>
  <c r="N793" i="27"/>
  <c r="S793" i="27"/>
  <c r="T793" i="27"/>
  <c r="AA793" i="1" s="1"/>
  <c r="N794" i="27"/>
  <c r="S794" i="27"/>
  <c r="T794" i="27"/>
  <c r="AA794" i="1"/>
  <c r="N795" i="27"/>
  <c r="S795" i="27"/>
  <c r="T795" i="27"/>
  <c r="N796" i="27"/>
  <c r="S796" i="27"/>
  <c r="T796" i="27"/>
  <c r="N797" i="27"/>
  <c r="S797" i="27"/>
  <c r="Z797" i="1" s="1"/>
  <c r="T797" i="27"/>
  <c r="N798" i="27"/>
  <c r="S798" i="27"/>
  <c r="Z798" i="1" s="1"/>
  <c r="T798" i="27"/>
  <c r="N799" i="27"/>
  <c r="S799" i="27"/>
  <c r="T799" i="27"/>
  <c r="AA799" i="1" s="1"/>
  <c r="N800" i="27"/>
  <c r="S800" i="27"/>
  <c r="T800" i="27"/>
  <c r="N801" i="27"/>
  <c r="S801" i="27"/>
  <c r="T801" i="27"/>
  <c r="N802" i="27"/>
  <c r="S802" i="27"/>
  <c r="Z802" i="1" s="1"/>
  <c r="T802" i="27"/>
  <c r="AA802" i="1"/>
  <c r="N803" i="27"/>
  <c r="S803" i="27"/>
  <c r="Z803" i="1" s="1"/>
  <c r="T803" i="27"/>
  <c r="N804" i="27"/>
  <c r="S804" i="27"/>
  <c r="T804" i="27"/>
  <c r="AA804" i="1" s="1"/>
  <c r="N805" i="27"/>
  <c r="S805" i="27"/>
  <c r="Z805" i="1" s="1"/>
  <c r="T805" i="27"/>
  <c r="AA805" i="1" s="1"/>
  <c r="N806" i="27"/>
  <c r="S806" i="27"/>
  <c r="T806" i="27"/>
  <c r="N807" i="27"/>
  <c r="S807" i="27"/>
  <c r="T807" i="27"/>
  <c r="N808" i="27"/>
  <c r="S808" i="27"/>
  <c r="Z808" i="1" s="1"/>
  <c r="T808" i="27"/>
  <c r="N809" i="27"/>
  <c r="S809" i="27"/>
  <c r="T809" i="27"/>
  <c r="AA809" i="1" s="1"/>
  <c r="N810" i="27"/>
  <c r="S810" i="27"/>
  <c r="T810" i="27"/>
  <c r="AA810" i="1"/>
  <c r="N811" i="27"/>
  <c r="S811" i="27"/>
  <c r="T811" i="27"/>
  <c r="N812" i="27"/>
  <c r="S812" i="27"/>
  <c r="T812" i="27"/>
  <c r="N813" i="27"/>
  <c r="S813" i="27"/>
  <c r="Z813" i="1" s="1"/>
  <c r="T813" i="27"/>
  <c r="N814" i="27"/>
  <c r="S814" i="27"/>
  <c r="Z814" i="1" s="1"/>
  <c r="T814" i="27"/>
  <c r="N815" i="27"/>
  <c r="S815" i="27"/>
  <c r="T815" i="27"/>
  <c r="AA815" i="1" s="1"/>
  <c r="N816" i="27"/>
  <c r="S816" i="27"/>
  <c r="T816" i="27"/>
  <c r="N817" i="27"/>
  <c r="S817" i="27"/>
  <c r="T817" i="27"/>
  <c r="N818" i="27"/>
  <c r="S818" i="27"/>
  <c r="Z818" i="1" s="1"/>
  <c r="T818" i="27"/>
  <c r="AA818" i="1"/>
  <c r="N819" i="27"/>
  <c r="S819" i="27"/>
  <c r="Z819" i="1" s="1"/>
  <c r="T819" i="27"/>
  <c r="N820" i="27"/>
  <c r="S820" i="27"/>
  <c r="T820" i="27"/>
  <c r="AA820" i="1" s="1"/>
  <c r="N821" i="27"/>
  <c r="S821" i="27"/>
  <c r="Z821" i="1" s="1"/>
  <c r="T821" i="27"/>
  <c r="AA821" i="1" s="1"/>
  <c r="N822" i="27"/>
  <c r="S822" i="27"/>
  <c r="T822" i="27"/>
  <c r="N823" i="27"/>
  <c r="S823" i="27"/>
  <c r="T823" i="27"/>
  <c r="N824" i="27"/>
  <c r="S824" i="27"/>
  <c r="Z824" i="1" s="1"/>
  <c r="T824" i="27"/>
  <c r="N825" i="27"/>
  <c r="S825" i="27"/>
  <c r="T825" i="27"/>
  <c r="AA825" i="1" s="1"/>
  <c r="N826" i="27"/>
  <c r="S826" i="27"/>
  <c r="T826" i="27"/>
  <c r="AA826" i="1"/>
  <c r="N827" i="27"/>
  <c r="S827" i="27"/>
  <c r="T827" i="27"/>
  <c r="N828" i="27"/>
  <c r="S828" i="27"/>
  <c r="T828" i="27"/>
  <c r="O829" i="27"/>
  <c r="P829" i="27"/>
  <c r="Q829" i="27"/>
  <c r="R829" i="27"/>
  <c r="N832" i="27"/>
  <c r="N833" i="27"/>
  <c r="N834" i="27"/>
  <c r="N835" i="27"/>
  <c r="T835" i="27"/>
  <c r="AA835" i="1"/>
  <c r="N836" i="27"/>
  <c r="T836" i="27"/>
  <c r="AA836" i="1" s="1"/>
  <c r="N837" i="27"/>
  <c r="N838" i="27"/>
  <c r="N839" i="27"/>
  <c r="N840" i="27"/>
  <c r="N841" i="27"/>
  <c r="N842" i="27"/>
  <c r="T842" i="27"/>
  <c r="AA842" i="1" s="1"/>
  <c r="N843" i="27"/>
  <c r="T843" i="27"/>
  <c r="AA843" i="1"/>
  <c r="N844" i="27"/>
  <c r="T844" i="27"/>
  <c r="AA844" i="1" s="1"/>
  <c r="N845" i="27"/>
  <c r="T845" i="27"/>
  <c r="AA845" i="1"/>
  <c r="N846" i="27"/>
  <c r="N847" i="27"/>
  <c r="N848" i="27"/>
  <c r="T848" i="27"/>
  <c r="N849" i="27"/>
  <c r="S849" i="27"/>
  <c r="T849" i="27"/>
  <c r="N850" i="27"/>
  <c r="S850" i="27"/>
  <c r="T850" i="27"/>
  <c r="AA850" i="1" s="1"/>
  <c r="N851" i="27"/>
  <c r="S851" i="27"/>
  <c r="T851" i="27"/>
  <c r="N852" i="27"/>
  <c r="S852" i="27"/>
  <c r="Z852" i="1" s="1"/>
  <c r="T852" i="27"/>
  <c r="N853" i="27"/>
  <c r="S853" i="27"/>
  <c r="Z853" i="1"/>
  <c r="T853" i="27"/>
  <c r="N854" i="27"/>
  <c r="S854" i="27"/>
  <c r="T854" i="27"/>
  <c r="N855" i="27"/>
  <c r="S855" i="27"/>
  <c r="T855" i="27"/>
  <c r="N856" i="27"/>
  <c r="S856" i="27"/>
  <c r="T856" i="27"/>
  <c r="N857" i="27"/>
  <c r="S857" i="27"/>
  <c r="T857" i="27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/>
  <c r="N870" i="27"/>
  <c r="T870" i="27"/>
  <c r="N871" i="27"/>
  <c r="T871" i="27"/>
  <c r="AA871" i="1" s="1"/>
  <c r="N872" i="27"/>
  <c r="T872" i="27"/>
  <c r="N873" i="27"/>
  <c r="T873" i="27"/>
  <c r="AA873" i="1"/>
  <c r="N874" i="27"/>
  <c r="T874" i="27"/>
  <c r="N875" i="27"/>
  <c r="T875" i="27"/>
  <c r="N876" i="27"/>
  <c r="S876" i="27"/>
  <c r="Z876" i="1" s="1"/>
  <c r="T876" i="27"/>
  <c r="N877" i="27"/>
  <c r="S877" i="27"/>
  <c r="T877" i="27"/>
  <c r="AA877" i="1" s="1"/>
  <c r="N878" i="27"/>
  <c r="S878" i="27"/>
  <c r="T878" i="27"/>
  <c r="N879" i="27"/>
  <c r="S879" i="27"/>
  <c r="T879" i="27"/>
  <c r="N880" i="27"/>
  <c r="S880" i="27"/>
  <c r="Z880" i="1" s="1"/>
  <c r="T880" i="27"/>
  <c r="AA880" i="1"/>
  <c r="N881" i="27"/>
  <c r="S881" i="27"/>
  <c r="T881" i="27"/>
  <c r="N882" i="27"/>
  <c r="S882" i="27"/>
  <c r="T882" i="27"/>
  <c r="N883" i="27"/>
  <c r="S883" i="27"/>
  <c r="Z883" i="1" s="1"/>
  <c r="T883" i="27"/>
  <c r="AA883" i="1" s="1"/>
  <c r="N884" i="27"/>
  <c r="N885" i="27"/>
  <c r="T885" i="27"/>
  <c r="AA885" i="1"/>
  <c r="N886" i="27"/>
  <c r="T886" i="27"/>
  <c r="AA886" i="1" s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/>
  <c r="Q8" i="26"/>
  <c r="S8" i="26"/>
  <c r="C10" i="26"/>
  <c r="E12" i="26"/>
  <c r="I829" i="26" s="1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57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P890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Q890" i="26"/>
  <c r="Q13" i="26" s="1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T907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T911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T899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4" i="25"/>
  <c r="N555" i="25"/>
  <c r="N556" i="25"/>
  <c r="N557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R888" i="25"/>
  <c r="R890" i="25" s="1"/>
  <c r="R13" i="25" s="1"/>
  <c r="P898" i="25"/>
  <c r="P899" i="25"/>
  <c r="P904" i="25"/>
  <c r="P905" i="25"/>
  <c r="T905" i="25"/>
  <c r="P907" i="25"/>
  <c r="P908" i="25"/>
  <c r="T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N14" i="20"/>
  <c r="AA14" i="1"/>
  <c r="N15" i="20"/>
  <c r="Z15" i="1"/>
  <c r="AA15" i="1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N56" i="20"/>
  <c r="N57" i="20"/>
  <c r="N58" i="20"/>
  <c r="N59" i="20"/>
  <c r="N60" i="20"/>
  <c r="Z60" i="1"/>
  <c r="AA60" i="1"/>
  <c r="N61" i="20"/>
  <c r="Z61" i="1"/>
  <c r="N62" i="20"/>
  <c r="AA62" i="1"/>
  <c r="N63" i="20"/>
  <c r="AA63" i="1"/>
  <c r="N64" i="20"/>
  <c r="AA64" i="1"/>
  <c r="N65" i="20"/>
  <c r="N66" i="20"/>
  <c r="AA66" i="1"/>
  <c r="N67" i="20"/>
  <c r="AA67" i="1"/>
  <c r="AP67" i="1" s="1"/>
  <c r="N68" i="20"/>
  <c r="AA68" i="1"/>
  <c r="N69" i="20"/>
  <c r="N71" i="20"/>
  <c r="Z71" i="1"/>
  <c r="G19" i="4"/>
  <c r="G19" i="8" s="1"/>
  <c r="N72" i="20"/>
  <c r="N73" i="20"/>
  <c r="Z73" i="1"/>
  <c r="N74" i="20"/>
  <c r="Z74" i="1"/>
  <c r="N75" i="20"/>
  <c r="Z75" i="1"/>
  <c r="N76" i="20"/>
  <c r="Z76" i="1"/>
  <c r="N77" i="20"/>
  <c r="Z77" i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N85" i="20"/>
  <c r="Z85" i="1"/>
  <c r="N86" i="20"/>
  <c r="Z86" i="1"/>
  <c r="N87" i="20"/>
  <c r="Z87" i="1"/>
  <c r="N88" i="20"/>
  <c r="Z88" i="1"/>
  <c r="N89" i="20"/>
  <c r="Z89" i="1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Z104" i="1"/>
  <c r="N105" i="20"/>
  <c r="Z105" i="1"/>
  <c r="N106" i="20"/>
  <c r="Z106" i="1"/>
  <c r="N107" i="20"/>
  <c r="Z107" i="1"/>
  <c r="N108" i="20"/>
  <c r="Z108" i="1"/>
  <c r="N109" i="20"/>
  <c r="Z109" i="1"/>
  <c r="N110" i="20"/>
  <c r="Z110" i="1"/>
  <c r="N111" i="20"/>
  <c r="N112" i="20"/>
  <c r="Z112" i="1"/>
  <c r="N114" i="20"/>
  <c r="AA114" i="1"/>
  <c r="N115" i="20"/>
  <c r="N116" i="20"/>
  <c r="AA116" i="1"/>
  <c r="N117" i="20"/>
  <c r="N118" i="20"/>
  <c r="AA118" i="1"/>
  <c r="N119" i="20"/>
  <c r="Z119" i="1"/>
  <c r="AO119" i="1" s="1"/>
  <c r="N120" i="20"/>
  <c r="Z120" i="1"/>
  <c r="N121" i="20"/>
  <c r="Z121" i="1"/>
  <c r="AA121" i="1"/>
  <c r="N122" i="20"/>
  <c r="AA122" i="1"/>
  <c r="N123" i="20"/>
  <c r="N124" i="20"/>
  <c r="Z124" i="1"/>
  <c r="N125" i="20"/>
  <c r="AA125" i="1"/>
  <c r="N126" i="20"/>
  <c r="Z126" i="1"/>
  <c r="N127" i="20"/>
  <c r="AA127" i="1"/>
  <c r="N128" i="20"/>
  <c r="AA128" i="1"/>
  <c r="N129" i="20"/>
  <c r="Z129" i="1"/>
  <c r="N130" i="20"/>
  <c r="AA130" i="1"/>
  <c r="N131" i="20"/>
  <c r="N132" i="20"/>
  <c r="N133" i="20"/>
  <c r="N134" i="20"/>
  <c r="Z134" i="1"/>
  <c r="N135" i="20"/>
  <c r="AA135" i="1"/>
  <c r="N136" i="20"/>
  <c r="Z136" i="1"/>
  <c r="N137" i="20"/>
  <c r="Z137" i="1"/>
  <c r="N138" i="20"/>
  <c r="Z138" i="1"/>
  <c r="N139" i="20"/>
  <c r="N140" i="2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 i="20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Z156" i="1"/>
  <c r="N157" i="20"/>
  <c r="Z157" i="1"/>
  <c r="N158" i="20"/>
  <c r="Z158" i="1"/>
  <c r="N159" i="20"/>
  <c r="Z159" i="1"/>
  <c r="N160" i="20"/>
  <c r="Z160" i="1"/>
  <c r="AA160" i="1"/>
  <c r="N161" i="20"/>
  <c r="Z161" i="1"/>
  <c r="N162" i="20"/>
  <c r="N163" i="20"/>
  <c r="Z163" i="1"/>
  <c r="N164" i="20"/>
  <c r="Z164" i="1"/>
  <c r="N165" i="20"/>
  <c r="Z165" i="1"/>
  <c r="N166" i="20"/>
  <c r="Z166" i="1"/>
  <c r="N167" i="20"/>
  <c r="Z167" i="1"/>
  <c r="N168" i="20"/>
  <c r="Z168" i="1"/>
  <c r="N169" i="20"/>
  <c r="Z169" i="1"/>
  <c r="N170" i="20"/>
  <c r="N171" i="20"/>
  <c r="Z171" i="1"/>
  <c r="N172" i="20"/>
  <c r="Z172" i="1"/>
  <c r="N173" i="20"/>
  <c r="AA173" i="1"/>
  <c r="N174" i="20"/>
  <c r="AA174" i="1"/>
  <c r="N175" i="20"/>
  <c r="AA175" i="1"/>
  <c r="N176" i="20"/>
  <c r="Z176" i="1"/>
  <c r="AA176" i="1"/>
  <c r="N177" i="20"/>
  <c r="Z177" i="1"/>
  <c r="AA177" i="1"/>
  <c r="N178" i="20"/>
  <c r="N179" i="20"/>
  <c r="Z179" i="1"/>
  <c r="AA179" i="1"/>
  <c r="N180" i="20"/>
  <c r="Z180" i="1"/>
  <c r="AA180" i="1"/>
  <c r="N181" i="20"/>
  <c r="Z181" i="1"/>
  <c r="AA181" i="1"/>
  <c r="N182" i="20"/>
  <c r="Z182" i="1"/>
  <c r="AA182" i="1"/>
  <c r="N183" i="20"/>
  <c r="Z183" i="1"/>
  <c r="AA183" i="1"/>
  <c r="N184" i="20"/>
  <c r="AA184" i="1"/>
  <c r="N185" i="20"/>
  <c r="N186" i="20"/>
  <c r="AA186" i="1"/>
  <c r="N187" i="20"/>
  <c r="N188" i="20"/>
  <c r="Z188" i="1"/>
  <c r="N189" i="20"/>
  <c r="Z189" i="1"/>
  <c r="N190" i="20"/>
  <c r="AA190" i="1"/>
  <c r="N191" i="20"/>
  <c r="Z191" i="1"/>
  <c r="N192" i="20"/>
  <c r="AA192" i="1"/>
  <c r="N193" i="20"/>
  <c r="N194" i="20"/>
  <c r="AA194" i="1"/>
  <c r="N195" i="20"/>
  <c r="AA195" i="1"/>
  <c r="N196" i="20"/>
  <c r="Z196" i="1"/>
  <c r="N197" i="20"/>
  <c r="AA197" i="1"/>
  <c r="N198" i="20"/>
  <c r="AA198" i="1"/>
  <c r="N199" i="20"/>
  <c r="Z199" i="1"/>
  <c r="N200" i="20"/>
  <c r="N201" i="20"/>
  <c r="Z201" i="1"/>
  <c r="N202" i="20"/>
  <c r="N203" i="20"/>
  <c r="Z203" i="1"/>
  <c r="N204" i="20"/>
  <c r="N205" i="20"/>
  <c r="Z205" i="1"/>
  <c r="N206" i="20"/>
  <c r="N207" i="20"/>
  <c r="Z207" i="1"/>
  <c r="N208" i="20"/>
  <c r="Z208" i="1"/>
  <c r="AA208" i="1"/>
  <c r="N209" i="20"/>
  <c r="Z209" i="1"/>
  <c r="AA209" i="1"/>
  <c r="N210" i="20"/>
  <c r="Z210" i="1"/>
  <c r="AA210" i="1"/>
  <c r="N211" i="20"/>
  <c r="Z211" i="1"/>
  <c r="N212" i="20"/>
  <c r="N213" i="20"/>
  <c r="Z213" i="1"/>
  <c r="N214" i="20"/>
  <c r="AA214" i="1"/>
  <c r="N215" i="20"/>
  <c r="Z215" i="1"/>
  <c r="AA215" i="1"/>
  <c r="N216" i="20"/>
  <c r="N217" i="20"/>
  <c r="Z217" i="1"/>
  <c r="AA217" i="1"/>
  <c r="N218" i="20"/>
  <c r="Z218" i="1"/>
  <c r="AA218" i="1"/>
  <c r="N219" i="20"/>
  <c r="Z219" i="1"/>
  <c r="N220" i="20"/>
  <c r="AA220" i="1"/>
  <c r="N221" i="20"/>
  <c r="Z221" i="1"/>
  <c r="N222" i="20"/>
  <c r="AA222" i="1"/>
  <c r="N223" i="20"/>
  <c r="Z223" i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N234" i="20"/>
  <c r="AA234" i="1"/>
  <c r="N235" i="20"/>
  <c r="AA235" i="1"/>
  <c r="N236" i="20"/>
  <c r="Z236" i="1"/>
  <c r="N237" i="20"/>
  <c r="N238" i="20"/>
  <c r="AA238" i="1"/>
  <c r="N239" i="20"/>
  <c r="Z239" i="1"/>
  <c r="N240" i="20"/>
  <c r="Z240" i="1"/>
  <c r="N241" i="20"/>
  <c r="AA241" i="1"/>
  <c r="N242" i="20"/>
  <c r="AA242" i="1"/>
  <c r="N243" i="20"/>
  <c r="AA243" i="1"/>
  <c r="N244" i="20"/>
  <c r="AA244" i="1"/>
  <c r="N245" i="20"/>
  <c r="N246" i="20"/>
  <c r="Z246" i="1"/>
  <c r="N247" i="20"/>
  <c r="Z247" i="1"/>
  <c r="N248" i="20"/>
  <c r="Z248" i="1"/>
  <c r="N249" i="20"/>
  <c r="Z249" i="1"/>
  <c r="N250" i="20"/>
  <c r="Z250" i="1"/>
  <c r="N251" i="20"/>
  <c r="AA251" i="1"/>
  <c r="N252" i="20"/>
  <c r="AA252" i="1"/>
  <c r="N253" i="20"/>
  <c r="N254" i="20"/>
  <c r="Z254" i="1"/>
  <c r="N255" i="20"/>
  <c r="Z255" i="1"/>
  <c r="N256" i="20"/>
  <c r="Z256" i="1"/>
  <c r="N257" i="20"/>
  <c r="AA257" i="1"/>
  <c r="N258" i="20"/>
  <c r="AA258" i="1"/>
  <c r="N259" i="20"/>
  <c r="AA259" i="1"/>
  <c r="N260" i="20"/>
  <c r="AA260" i="1"/>
  <c r="N261" i="20"/>
  <c r="N262" i="20"/>
  <c r="AA262" i="1"/>
  <c r="N263" i="20"/>
  <c r="AA263" i="1"/>
  <c r="N264" i="20"/>
  <c r="N265" i="20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 i="20"/>
  <c r="Z279" i="1"/>
  <c r="AA279" i="1"/>
  <c r="N280" i="20"/>
  <c r="Z280" i="1"/>
  <c r="N281" i="20"/>
  <c r="Z281" i="1"/>
  <c r="N282" i="20"/>
  <c r="N283" i="20"/>
  <c r="Z283" i="1"/>
  <c r="N284" i="20"/>
  <c r="AA284" i="1"/>
  <c r="N286" i="20"/>
  <c r="N287" i="20"/>
  <c r="N288" i="20"/>
  <c r="Z288" i="1"/>
  <c r="AO288" i="1" s="1"/>
  <c r="AT288" i="1" s="1"/>
  <c r="N289" i="20"/>
  <c r="N290" i="20"/>
  <c r="N291" i="20"/>
  <c r="Z291" i="1"/>
  <c r="N292" i="20"/>
  <c r="Z292" i="1"/>
  <c r="N293" i="20"/>
  <c r="N294" i="20"/>
  <c r="Z294" i="1"/>
  <c r="N295" i="20"/>
  <c r="Z295" i="1"/>
  <c r="N296" i="20"/>
  <c r="Z296" i="1"/>
  <c r="N297" i="20"/>
  <c r="Z297" i="1"/>
  <c r="N298" i="20"/>
  <c r="Z298" i="1"/>
  <c r="N299" i="20"/>
  <c r="Z299" i="1"/>
  <c r="N300" i="20"/>
  <c r="N301" i="20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Z311" i="1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 i="20"/>
  <c r="AA322" i="1"/>
  <c r="N323" i="20"/>
  <c r="Z323" i="1"/>
  <c r="N324" i="20"/>
  <c r="Z324" i="1"/>
  <c r="N325" i="20"/>
  <c r="Z325" i="1"/>
  <c r="N326" i="20"/>
  <c r="Z326" i="1"/>
  <c r="N327" i="20"/>
  <c r="Z327" i="1"/>
  <c r="N328" i="20"/>
  <c r="Z328" i="1"/>
  <c r="N329" i="20"/>
  <c r="Z329" i="1"/>
  <c r="AA329" i="1"/>
  <c r="N330" i="20"/>
  <c r="AA330" i="1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A336" i="1"/>
  <c r="N337" i="20"/>
  <c r="Z337" i="1"/>
  <c r="AA337" i="1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N345" i="20"/>
  <c r="AA345" i="1"/>
  <c r="N346" i="20"/>
  <c r="Z346" i="1"/>
  <c r="N347" i="20"/>
  <c r="Z347" i="1"/>
  <c r="N348" i="20"/>
  <c r="Z348" i="1"/>
  <c r="N349" i="20"/>
  <c r="Z349" i="1"/>
  <c r="N350" i="20"/>
  <c r="N351" i="20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N365" i="20"/>
  <c r="AA365" i="1"/>
  <c r="N366" i="20"/>
  <c r="N367" i="20"/>
  <c r="AA367" i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 i="20"/>
  <c r="Z378" i="1"/>
  <c r="N379" i="20"/>
  <c r="Z379" i="1"/>
  <c r="N380" i="20"/>
  <c r="AA380" i="1"/>
  <c r="N381" i="20"/>
  <c r="AA381" i="1"/>
  <c r="N382" i="20"/>
  <c r="AA382" i="1"/>
  <c r="N384" i="20"/>
  <c r="AA384" i="1"/>
  <c r="N385" i="20"/>
  <c r="AA385" i="1"/>
  <c r="N386" i="20"/>
  <c r="AA386" i="1"/>
  <c r="N387" i="20"/>
  <c r="Z387" i="1"/>
  <c r="N388" i="20"/>
  <c r="AA388" i="1"/>
  <c r="N389" i="20"/>
  <c r="Z389" i="1"/>
  <c r="AA389" i="1"/>
  <c r="N390" i="20"/>
  <c r="AA390" i="1"/>
  <c r="N391" i="20"/>
  <c r="Z391" i="1"/>
  <c r="N392" i="20"/>
  <c r="N393" i="20"/>
  <c r="Z393" i="1"/>
  <c r="AA393" i="1"/>
  <c r="N394" i="20"/>
  <c r="AA394" i="1"/>
  <c r="N395" i="20"/>
  <c r="N396" i="20"/>
  <c r="AA396" i="1"/>
  <c r="N397" i="20"/>
  <c r="Z397" i="1"/>
  <c r="N398" i="20"/>
  <c r="AA398" i="1"/>
  <c r="N399" i="20"/>
  <c r="N400" i="20"/>
  <c r="N401" i="20"/>
  <c r="Z401" i="1"/>
  <c r="AA401" i="1"/>
  <c r="N402" i="20"/>
  <c r="N403" i="20"/>
  <c r="N404" i="20"/>
  <c r="N405" i="20"/>
  <c r="N406" i="20"/>
  <c r="N407" i="20"/>
  <c r="N408" i="20"/>
  <c r="N409" i="20"/>
  <c r="N410" i="20"/>
  <c r="Z410" i="1"/>
  <c r="N411" i="20"/>
  <c r="Z411" i="1"/>
  <c r="AA411" i="1"/>
  <c r="N412" i="20"/>
  <c r="AA412" i="1"/>
  <c r="N413" i="20"/>
  <c r="AA413" i="1"/>
  <c r="N414" i="20"/>
  <c r="Z414" i="1"/>
  <c r="N415" i="20"/>
  <c r="Z415" i="1"/>
  <c r="N416" i="20"/>
  <c r="AA416" i="1"/>
  <c r="N417" i="20"/>
  <c r="AA417" i="1"/>
  <c r="N418" i="20"/>
  <c r="Z418" i="1"/>
  <c r="AA418" i="1"/>
  <c r="N419" i="20"/>
  <c r="Z419" i="1"/>
  <c r="AA419" i="1"/>
  <c r="N420" i="20"/>
  <c r="Z420" i="1"/>
  <c r="AA420" i="1"/>
  <c r="N421" i="20"/>
  <c r="Z421" i="1"/>
  <c r="AA421" i="1"/>
  <c r="N422" i="20"/>
  <c r="Z422" i="1"/>
  <c r="N423" i="20"/>
  <c r="Z423" i="1"/>
  <c r="AA423" i="1"/>
  <c r="N424" i="20"/>
  <c r="Z424" i="1"/>
  <c r="AA424" i="1"/>
  <c r="N425" i="20"/>
  <c r="AA425" i="1"/>
  <c r="N426" i="20"/>
  <c r="Z426" i="1"/>
  <c r="AA426" i="1"/>
  <c r="N427" i="20"/>
  <c r="Z427" i="1"/>
  <c r="AA427" i="1"/>
  <c r="N428" i="20"/>
  <c r="Z428" i="1"/>
  <c r="AA428" i="1"/>
  <c r="N429" i="20"/>
  <c r="Z429" i="1"/>
  <c r="AA429" i="1"/>
  <c r="N430" i="20"/>
  <c r="Z430" i="1"/>
  <c r="N431" i="20"/>
  <c r="Z431" i="1"/>
  <c r="AA431" i="1"/>
  <c r="N432" i="20"/>
  <c r="Z432" i="1"/>
  <c r="AA432" i="1"/>
  <c r="N433" i="20"/>
  <c r="AA433" i="1"/>
  <c r="N434" i="20"/>
  <c r="Z434" i="1"/>
  <c r="AA434" i="1"/>
  <c r="N435" i="20"/>
  <c r="Z435" i="1"/>
  <c r="AA435" i="1"/>
  <c r="N436" i="20"/>
  <c r="Z436" i="1"/>
  <c r="AA436" i="1"/>
  <c r="N437" i="20"/>
  <c r="Z437" i="1"/>
  <c r="AA437" i="1"/>
  <c r="N438" i="20"/>
  <c r="Z438" i="1"/>
  <c r="N439" i="20"/>
  <c r="Z439" i="1"/>
  <c r="AA439" i="1"/>
  <c r="N440" i="20"/>
  <c r="Z440" i="1"/>
  <c r="AA440" i="1"/>
  <c r="N441" i="20"/>
  <c r="AA441" i="1"/>
  <c r="N442" i="20"/>
  <c r="Z442" i="1"/>
  <c r="AA442" i="1"/>
  <c r="N443" i="20"/>
  <c r="Z443" i="1"/>
  <c r="AA443" i="1"/>
  <c r="N444" i="20"/>
  <c r="Z444" i="1"/>
  <c r="AA444" i="1"/>
  <c r="N445" i="20"/>
  <c r="Z445" i="1"/>
  <c r="AA445" i="1"/>
  <c r="N446" i="20"/>
  <c r="Z446" i="1"/>
  <c r="N447" i="20"/>
  <c r="Z447" i="1"/>
  <c r="AA447" i="1"/>
  <c r="N448" i="20"/>
  <c r="Z448" i="1"/>
  <c r="AA448" i="1"/>
  <c r="N449" i="20"/>
  <c r="AA449" i="1"/>
  <c r="N450" i="20"/>
  <c r="Z450" i="1"/>
  <c r="AA450" i="1"/>
  <c r="N451" i="20"/>
  <c r="AA451" i="1"/>
  <c r="N452" i="20"/>
  <c r="Z452" i="1"/>
  <c r="N453" i="20"/>
  <c r="Z453" i="1"/>
  <c r="AA453" i="1"/>
  <c r="N454" i="20"/>
  <c r="Z454" i="1"/>
  <c r="N455" i="20"/>
  <c r="Z455" i="1"/>
  <c r="AA455" i="1"/>
  <c r="N456" i="20"/>
  <c r="Z456" i="1"/>
  <c r="AA456" i="1"/>
  <c r="N457" i="20"/>
  <c r="AA457" i="1"/>
  <c r="N458" i="20"/>
  <c r="Z458" i="1"/>
  <c r="N459" i="20"/>
  <c r="Z459" i="1"/>
  <c r="AA459" i="1"/>
  <c r="N460" i="20"/>
  <c r="Z460" i="1"/>
  <c r="AA460" i="1"/>
  <c r="N461" i="20"/>
  <c r="AA461" i="1"/>
  <c r="N462" i="20"/>
  <c r="Z462" i="1"/>
  <c r="N463" i="20"/>
  <c r="Z463" i="1"/>
  <c r="AA463" i="1"/>
  <c r="N464" i="20"/>
  <c r="Z464" i="1"/>
  <c r="AA464" i="1"/>
  <c r="N465" i="20"/>
  <c r="AA465" i="1"/>
  <c r="N466" i="20"/>
  <c r="AA466" i="1"/>
  <c r="N467" i="20"/>
  <c r="Z467" i="1"/>
  <c r="N468" i="20"/>
  <c r="Z468" i="1"/>
  <c r="AA468" i="1"/>
  <c r="N469" i="20"/>
  <c r="Z469" i="1"/>
  <c r="AA469" i="1"/>
  <c r="N470" i="20"/>
  <c r="N471" i="20"/>
  <c r="AA471" i="1"/>
  <c r="N472" i="20"/>
  <c r="Z472" i="1"/>
  <c r="N473" i="20"/>
  <c r="N474" i="20"/>
  <c r="Z474" i="1"/>
  <c r="AA474" i="1"/>
  <c r="N475" i="20"/>
  <c r="Z475" i="1"/>
  <c r="AA475" i="1"/>
  <c r="N476" i="20"/>
  <c r="AA476" i="1"/>
  <c r="N477" i="20"/>
  <c r="Z477" i="1"/>
  <c r="N478" i="20"/>
  <c r="Z478" i="1"/>
  <c r="N479" i="20"/>
  <c r="Z479" i="1"/>
  <c r="AA479" i="1"/>
  <c r="N480" i="20"/>
  <c r="Z480" i="1"/>
  <c r="AA480" i="1"/>
  <c r="N481" i="20"/>
  <c r="AA481" i="1"/>
  <c r="N482" i="20"/>
  <c r="Z482" i="1"/>
  <c r="AA482" i="1"/>
  <c r="N483" i="20"/>
  <c r="Z483" i="1"/>
  <c r="AA483" i="1"/>
  <c r="N484" i="20"/>
  <c r="Z484" i="1"/>
  <c r="AA484" i="1"/>
  <c r="N485" i="20"/>
  <c r="Z485" i="1"/>
  <c r="AA485" i="1"/>
  <c r="N486" i="20"/>
  <c r="Z486" i="1"/>
  <c r="N487" i="20"/>
  <c r="Z487" i="1"/>
  <c r="AA487" i="1"/>
  <c r="N488" i="20"/>
  <c r="Z488" i="1"/>
  <c r="AA488" i="1"/>
  <c r="N489" i="20"/>
  <c r="AA489" i="1"/>
  <c r="N490" i="20"/>
  <c r="Z490" i="1"/>
  <c r="AA490" i="1"/>
  <c r="N491" i="20"/>
  <c r="Z491" i="1"/>
  <c r="AA491" i="1"/>
  <c r="N492" i="20"/>
  <c r="Z492" i="1"/>
  <c r="AA492" i="1"/>
  <c r="N493" i="20"/>
  <c r="Z493" i="1"/>
  <c r="AA493" i="1"/>
  <c r="N494" i="20"/>
  <c r="Z494" i="1"/>
  <c r="N495" i="20"/>
  <c r="Z495" i="1"/>
  <c r="AA495" i="1"/>
  <c r="N496" i="20"/>
  <c r="Z496" i="1"/>
  <c r="AA496" i="1"/>
  <c r="N497" i="20"/>
  <c r="AA497" i="1"/>
  <c r="N498" i="20"/>
  <c r="Z498" i="1"/>
  <c r="AA498" i="1"/>
  <c r="N499" i="20"/>
  <c r="Z499" i="1"/>
  <c r="AA499" i="1"/>
  <c r="N500" i="20"/>
  <c r="Z500" i="1"/>
  <c r="AA500" i="1"/>
  <c r="N501" i="20"/>
  <c r="Z501" i="1"/>
  <c r="AA501" i="1"/>
  <c r="N502" i="20"/>
  <c r="Z502" i="1"/>
  <c r="N503" i="20"/>
  <c r="Z503" i="1"/>
  <c r="AA503" i="1"/>
  <c r="N504" i="20"/>
  <c r="Z504" i="1"/>
  <c r="AA504" i="1"/>
  <c r="N505" i="20"/>
  <c r="AA505" i="1"/>
  <c r="N506" i="20"/>
  <c r="Z506" i="1"/>
  <c r="AA506" i="1"/>
  <c r="N507" i="20"/>
  <c r="Z507" i="1"/>
  <c r="AA507" i="1"/>
  <c r="N508" i="20"/>
  <c r="Z508" i="1"/>
  <c r="AA508" i="1"/>
  <c r="N509" i="20"/>
  <c r="Z509" i="1"/>
  <c r="AA509" i="1"/>
  <c r="N510" i="20"/>
  <c r="Z510" i="1"/>
  <c r="N511" i="20"/>
  <c r="Z511" i="1"/>
  <c r="AA511" i="1"/>
  <c r="N512" i="20"/>
  <c r="Z512" i="1"/>
  <c r="AA512" i="1"/>
  <c r="N513" i="20"/>
  <c r="AA513" i="1"/>
  <c r="N514" i="20"/>
  <c r="Z514" i="1"/>
  <c r="AA514" i="1"/>
  <c r="N515" i="20"/>
  <c r="AA515" i="1"/>
  <c r="N516" i="20"/>
  <c r="Z516" i="1"/>
  <c r="N517" i="20"/>
  <c r="Z517" i="1"/>
  <c r="AA517" i="1"/>
  <c r="N518" i="20"/>
  <c r="Z518" i="1"/>
  <c r="N519" i="20"/>
  <c r="Z519" i="1"/>
  <c r="AA519" i="1"/>
  <c r="N520" i="20"/>
  <c r="Z520" i="1"/>
  <c r="AA520" i="1"/>
  <c r="N521" i="20"/>
  <c r="AA521" i="1"/>
  <c r="N522" i="20"/>
  <c r="Z522" i="1"/>
  <c r="N523" i="20"/>
  <c r="Z523" i="1"/>
  <c r="N524" i="20"/>
  <c r="AA524" i="1"/>
  <c r="N525" i="20"/>
  <c r="Z525" i="1"/>
  <c r="N526" i="20"/>
  <c r="AA526" i="1"/>
  <c r="N527" i="20"/>
  <c r="Z527" i="1"/>
  <c r="N528" i="20"/>
  <c r="AA528" i="1"/>
  <c r="N529" i="20"/>
  <c r="Z529" i="1"/>
  <c r="AA529" i="1"/>
  <c r="N530" i="20"/>
  <c r="Z530" i="1"/>
  <c r="AA530" i="1"/>
  <c r="N531" i="20"/>
  <c r="Z531" i="1"/>
  <c r="N532" i="20"/>
  <c r="AA532" i="1"/>
  <c r="N533" i="20"/>
  <c r="N534" i="20"/>
  <c r="N535" i="20"/>
  <c r="N536" i="20"/>
  <c r="Z536" i="1"/>
  <c r="AA536" i="1"/>
  <c r="N537" i="20"/>
  <c r="Z537" i="1"/>
  <c r="AA537" i="1"/>
  <c r="N538" i="20"/>
  <c r="Z538" i="1"/>
  <c r="AA538" i="1"/>
  <c r="N539" i="20"/>
  <c r="Z539" i="1"/>
  <c r="N540" i="20"/>
  <c r="N541" i="20"/>
  <c r="Z541" i="1"/>
  <c r="N542" i="20"/>
  <c r="N543" i="20"/>
  <c r="Z543" i="1"/>
  <c r="N544" i="20"/>
  <c r="Z544" i="1"/>
  <c r="AA544" i="1"/>
  <c r="N545" i="20"/>
  <c r="Z545" i="1"/>
  <c r="AA545" i="1"/>
  <c r="N546" i="20"/>
  <c r="Z546" i="1"/>
  <c r="AA546" i="1"/>
  <c r="N547" i="20"/>
  <c r="Z547" i="1"/>
  <c r="N548" i="20"/>
  <c r="AA548" i="1"/>
  <c r="N549" i="20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N557" i="20"/>
  <c r="AA557" i="1"/>
  <c r="AA558" i="1"/>
  <c r="AA559" i="1"/>
  <c r="N560" i="20"/>
  <c r="AA560" i="1"/>
  <c r="N561" i="20"/>
  <c r="Z561" i="1"/>
  <c r="N562" i="20"/>
  <c r="Z562" i="1"/>
  <c r="AA562" i="1"/>
  <c r="N563" i="20"/>
  <c r="AA563" i="1"/>
  <c r="N565" i="20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AA582" i="1"/>
  <c r="N583" i="20"/>
  <c r="AA583" i="1"/>
  <c r="N584" i="20"/>
  <c r="Z584" i="1"/>
  <c r="AA584" i="1"/>
  <c r="N585" i="20"/>
  <c r="Z585" i="1"/>
  <c r="N586" i="20"/>
  <c r="Z586" i="1"/>
  <c r="N587" i="20"/>
  <c r="N588" i="20"/>
  <c r="Z588" i="1"/>
  <c r="N589" i="20"/>
  <c r="N590" i="20"/>
  <c r="Z590" i="1"/>
  <c r="AA590" i="1"/>
  <c r="N591" i="20"/>
  <c r="Z591" i="1"/>
  <c r="AA591" i="1"/>
  <c r="N592" i="20"/>
  <c r="N593" i="20"/>
  <c r="Z593" i="1"/>
  <c r="AA593" i="1"/>
  <c r="N594" i="20"/>
  <c r="Z594" i="1"/>
  <c r="AA594" i="1"/>
  <c r="N595" i="20"/>
  <c r="N596" i="20"/>
  <c r="Z596" i="1"/>
  <c r="AA596" i="1"/>
  <c r="N597" i="20"/>
  <c r="Z597" i="1"/>
  <c r="AA597" i="1"/>
  <c r="N598" i="20"/>
  <c r="AA598" i="1"/>
  <c r="N599" i="20"/>
  <c r="Z599" i="1"/>
  <c r="N600" i="20"/>
  <c r="N602" i="20"/>
  <c r="N603" i="20"/>
  <c r="Z603" i="1"/>
  <c r="N604" i="20"/>
  <c r="Z604" i="1"/>
  <c r="N605" i="20"/>
  <c r="Z605" i="1"/>
  <c r="AA605" i="1"/>
  <c r="N606" i="20"/>
  <c r="Z606" i="1"/>
  <c r="N607" i="20"/>
  <c r="Z607" i="1"/>
  <c r="AA607" i="1"/>
  <c r="N608" i="20"/>
  <c r="Z608" i="1"/>
  <c r="N609" i="20"/>
  <c r="Z609" i="1"/>
  <c r="N610" i="20"/>
  <c r="N611" i="20"/>
  <c r="AA611" i="1"/>
  <c r="N612" i="20"/>
  <c r="Z612" i="1"/>
  <c r="AA612" i="1"/>
  <c r="N613" i="20"/>
  <c r="AA613" i="1"/>
  <c r="N614" i="20"/>
  <c r="Z614" i="1"/>
  <c r="N615" i="20"/>
  <c r="Z615" i="1"/>
  <c r="N616" i="20"/>
  <c r="N617" i="20"/>
  <c r="Z617" i="1"/>
  <c r="AA617" i="1"/>
  <c r="N618" i="20"/>
  <c r="Z618" i="1"/>
  <c r="N619" i="20"/>
  <c r="N620" i="20"/>
  <c r="N621" i="20"/>
  <c r="AA621" i="1"/>
  <c r="N622" i="20"/>
  <c r="Z622" i="1"/>
  <c r="N623" i="20"/>
  <c r="Z623" i="1"/>
  <c r="N624" i="20"/>
  <c r="AA624" i="1"/>
  <c r="N625" i="20"/>
  <c r="N626" i="20"/>
  <c r="AA626" i="1"/>
  <c r="N627" i="20"/>
  <c r="Z627" i="1"/>
  <c r="N628" i="20"/>
  <c r="AA628" i="1"/>
  <c r="N629" i="20"/>
  <c r="Z629" i="1"/>
  <c r="N630" i="20"/>
  <c r="AA630" i="1"/>
  <c r="N631" i="20"/>
  <c r="Z631" i="1"/>
  <c r="N632" i="20"/>
  <c r="AA632" i="1"/>
  <c r="N633" i="20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 i="20"/>
  <c r="Z641" i="1"/>
  <c r="N642" i="20"/>
  <c r="AA642" i="1"/>
  <c r="N643" i="20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N652" i="20"/>
  <c r="AA652" i="1"/>
  <c r="N653" i="20"/>
  <c r="Z653" i="1"/>
  <c r="N654" i="20"/>
  <c r="N655" i="20"/>
  <c r="Z655" i="1"/>
  <c r="AA655" i="1"/>
  <c r="N656" i="20"/>
  <c r="Z656" i="1"/>
  <c r="AA656" i="1"/>
  <c r="N657" i="20"/>
  <c r="Z657" i="1"/>
  <c r="AA657" i="1"/>
  <c r="N658" i="20"/>
  <c r="Z658" i="1"/>
  <c r="AA658" i="1"/>
  <c r="N659" i="20"/>
  <c r="Z659" i="1"/>
  <c r="N660" i="20"/>
  <c r="Z660" i="1"/>
  <c r="AA660" i="1"/>
  <c r="N661" i="20"/>
  <c r="Z661" i="1"/>
  <c r="AA661" i="1"/>
  <c r="N662" i="20"/>
  <c r="AA662" i="1"/>
  <c r="N663" i="20"/>
  <c r="Z663" i="1"/>
  <c r="AA663" i="1"/>
  <c r="N664" i="20"/>
  <c r="Z664" i="1"/>
  <c r="AA664" i="1"/>
  <c r="N665" i="20"/>
  <c r="Z665" i="1"/>
  <c r="AA665" i="1"/>
  <c r="N666" i="20"/>
  <c r="Z666" i="1"/>
  <c r="AA666" i="1"/>
  <c r="N667" i="20"/>
  <c r="N668" i="20"/>
  <c r="AA668" i="1"/>
  <c r="N669" i="20"/>
  <c r="Z669" i="1"/>
  <c r="AA669" i="1"/>
  <c r="N670" i="20"/>
  <c r="Z670" i="1"/>
  <c r="AA670" i="1"/>
  <c r="N671" i="20"/>
  <c r="Z671" i="1"/>
  <c r="AA671" i="1"/>
  <c r="N672" i="20"/>
  <c r="Z672" i="1"/>
  <c r="AA672" i="1"/>
  <c r="N673" i="20"/>
  <c r="Z673" i="1"/>
  <c r="N674" i="20"/>
  <c r="AA674" i="1"/>
  <c r="N675" i="20"/>
  <c r="Z675" i="1"/>
  <c r="N676" i="20"/>
  <c r="AA676" i="1"/>
  <c r="N677" i="20"/>
  <c r="Z677" i="1"/>
  <c r="AA677" i="1"/>
  <c r="N678" i="20"/>
  <c r="AA678" i="1"/>
  <c r="N679" i="20"/>
  <c r="Z679" i="1"/>
  <c r="N680" i="20"/>
  <c r="Z680" i="1"/>
  <c r="AA680" i="1"/>
  <c r="N681" i="20"/>
  <c r="Z681" i="1"/>
  <c r="N682" i="20"/>
  <c r="Z682" i="1"/>
  <c r="AA682" i="1"/>
  <c r="N683" i="20"/>
  <c r="Z683" i="1"/>
  <c r="AA683" i="1"/>
  <c r="N684" i="20"/>
  <c r="AA684" i="1"/>
  <c r="N685" i="20"/>
  <c r="Z685" i="1"/>
  <c r="N686" i="20"/>
  <c r="Z686" i="1"/>
  <c r="AA686" i="1"/>
  <c r="N687" i="20"/>
  <c r="Z687" i="1"/>
  <c r="AA687" i="1"/>
  <c r="N688" i="20"/>
  <c r="AA688" i="1"/>
  <c r="N689" i="20"/>
  <c r="Z689" i="1"/>
  <c r="N690" i="20"/>
  <c r="Z690" i="1"/>
  <c r="AA690" i="1"/>
  <c r="N691" i="20"/>
  <c r="Z691" i="1"/>
  <c r="AA691" i="1"/>
  <c r="N692" i="20"/>
  <c r="AA692" i="1"/>
  <c r="N693" i="20"/>
  <c r="Z693" i="1"/>
  <c r="AA693" i="1"/>
  <c r="N694" i="20"/>
  <c r="Z694" i="1"/>
  <c r="AA694" i="1"/>
  <c r="N695" i="20"/>
  <c r="Z695" i="1"/>
  <c r="AA695" i="1"/>
  <c r="N696" i="20"/>
  <c r="Z696" i="1"/>
  <c r="AA696" i="1"/>
  <c r="N697" i="20"/>
  <c r="Z697" i="1"/>
  <c r="N698" i="20"/>
  <c r="Z698" i="1"/>
  <c r="AA698" i="1"/>
  <c r="N699" i="20"/>
  <c r="Z699" i="1"/>
  <c r="AA699" i="1"/>
  <c r="N700" i="20"/>
  <c r="AA700" i="1"/>
  <c r="N701" i="20"/>
  <c r="Z701" i="1"/>
  <c r="AA701" i="1"/>
  <c r="N702" i="20"/>
  <c r="Z702" i="1"/>
  <c r="AA702" i="1"/>
  <c r="N703" i="20"/>
  <c r="Z703" i="1"/>
  <c r="AA703" i="1"/>
  <c r="N704" i="20"/>
  <c r="N705" i="20"/>
  <c r="N706" i="20"/>
  <c r="Z706" i="1"/>
  <c r="AA706" i="1"/>
  <c r="N707" i="20"/>
  <c r="Z707" i="1"/>
  <c r="AA707" i="1"/>
  <c r="N708" i="20"/>
  <c r="Z708" i="1"/>
  <c r="AA708" i="1"/>
  <c r="N709" i="20"/>
  <c r="Z709" i="1"/>
  <c r="N710" i="20"/>
  <c r="AA710" i="1"/>
  <c r="N711" i="20"/>
  <c r="Z711" i="1"/>
  <c r="N712" i="20"/>
  <c r="AA712" i="1"/>
  <c r="N713" i="20"/>
  <c r="Z713" i="1"/>
  <c r="AA713" i="1"/>
  <c r="N714" i="20"/>
  <c r="AA714" i="1"/>
  <c r="N715" i="20"/>
  <c r="Z715" i="1"/>
  <c r="N716" i="20"/>
  <c r="Z716" i="1"/>
  <c r="AA716" i="1"/>
  <c r="N717" i="20"/>
  <c r="Z717" i="1"/>
  <c r="N718" i="20"/>
  <c r="Z718" i="1"/>
  <c r="AA718" i="1"/>
  <c r="N719" i="20"/>
  <c r="Z719" i="1"/>
  <c r="AA719" i="1"/>
  <c r="N720" i="20"/>
  <c r="AA720" i="1"/>
  <c r="N721" i="20"/>
  <c r="Z721" i="1"/>
  <c r="N722" i="20"/>
  <c r="Z722" i="1"/>
  <c r="AA722" i="1"/>
  <c r="N723" i="20"/>
  <c r="Z723" i="1"/>
  <c r="AA723" i="1"/>
  <c r="N724" i="20"/>
  <c r="AA724" i="1"/>
  <c r="N725" i="20"/>
  <c r="Z725" i="1"/>
  <c r="N726" i="20"/>
  <c r="Z726" i="1"/>
  <c r="AA726" i="1"/>
  <c r="N727" i="20"/>
  <c r="Z727" i="1"/>
  <c r="AA727" i="1"/>
  <c r="N728" i="20"/>
  <c r="AA728" i="1"/>
  <c r="N729" i="20"/>
  <c r="Z729" i="1"/>
  <c r="AA729" i="1"/>
  <c r="N730" i="20"/>
  <c r="Z730" i="1"/>
  <c r="AA730" i="1"/>
  <c r="N731" i="20"/>
  <c r="Z731" i="1"/>
  <c r="AA731" i="1"/>
  <c r="N732" i="20"/>
  <c r="Z732" i="1"/>
  <c r="AA732" i="1"/>
  <c r="N733" i="20"/>
  <c r="Z733" i="1"/>
  <c r="N734" i="20"/>
  <c r="Z734" i="1"/>
  <c r="AA734" i="1"/>
  <c r="N735" i="20"/>
  <c r="Z735" i="1"/>
  <c r="AA735" i="1"/>
  <c r="N736" i="20"/>
  <c r="AA736" i="1"/>
  <c r="N737" i="20"/>
  <c r="Z737" i="1"/>
  <c r="AA737" i="1"/>
  <c r="N738" i="20"/>
  <c r="Z738" i="1"/>
  <c r="AA738" i="1"/>
  <c r="N739" i="20"/>
  <c r="Z739" i="1"/>
  <c r="AA739" i="1"/>
  <c r="N740" i="20"/>
  <c r="Z740" i="1"/>
  <c r="AA740" i="1"/>
  <c r="N741" i="20"/>
  <c r="Z741" i="1"/>
  <c r="N742" i="20"/>
  <c r="AA742" i="1"/>
  <c r="N743" i="20"/>
  <c r="Z743" i="1"/>
  <c r="N744" i="20"/>
  <c r="AA744" i="1"/>
  <c r="N745" i="20"/>
  <c r="Z745" i="1"/>
  <c r="AA745" i="1"/>
  <c r="N746" i="20"/>
  <c r="AA746" i="1"/>
  <c r="N747" i="20"/>
  <c r="Z747" i="1"/>
  <c r="N748" i="20"/>
  <c r="Z748" i="1"/>
  <c r="AA748" i="1"/>
  <c r="N749" i="20"/>
  <c r="Z749" i="1"/>
  <c r="N750" i="20"/>
  <c r="Z750" i="1"/>
  <c r="AA750" i="1"/>
  <c r="N751" i="20"/>
  <c r="Z751" i="1"/>
  <c r="AA751" i="1"/>
  <c r="N752" i="20"/>
  <c r="AA752" i="1"/>
  <c r="N753" i="20"/>
  <c r="Z753" i="1"/>
  <c r="N754" i="20"/>
  <c r="Z754" i="1"/>
  <c r="AA754" i="1"/>
  <c r="N755" i="20"/>
  <c r="Z755" i="1"/>
  <c r="AA755" i="1"/>
  <c r="N756" i="20"/>
  <c r="AA756" i="1"/>
  <c r="N757" i="20"/>
  <c r="Z757" i="1"/>
  <c r="N758" i="20"/>
  <c r="Z758" i="1"/>
  <c r="AA758" i="1"/>
  <c r="N759" i="20"/>
  <c r="Z759" i="1"/>
  <c r="AA759" i="1"/>
  <c r="N760" i="20"/>
  <c r="AA760" i="1"/>
  <c r="N761" i="20"/>
  <c r="AA761" i="1"/>
  <c r="N762" i="20"/>
  <c r="Z762" i="1"/>
  <c r="N763" i="20"/>
  <c r="Z763" i="1"/>
  <c r="AA763" i="1"/>
  <c r="N764" i="20"/>
  <c r="Z764" i="1"/>
  <c r="AA764" i="1"/>
  <c r="N765" i="20"/>
  <c r="AA765" i="1"/>
  <c r="N766" i="20"/>
  <c r="Z766" i="1"/>
  <c r="AA766" i="1"/>
  <c r="N767" i="20"/>
  <c r="Z767" i="1"/>
  <c r="AA767" i="1"/>
  <c r="N768" i="20"/>
  <c r="Z768" i="1"/>
  <c r="AA768" i="1"/>
  <c r="N769" i="20"/>
  <c r="Z769" i="1"/>
  <c r="AA769" i="1"/>
  <c r="N770" i="20"/>
  <c r="Z770" i="1"/>
  <c r="N771" i="20"/>
  <c r="Z771" i="1"/>
  <c r="AA771" i="1"/>
  <c r="N772" i="20"/>
  <c r="Z772" i="1"/>
  <c r="AA772" i="1"/>
  <c r="N773" i="20"/>
  <c r="N774" i="20"/>
  <c r="Z774" i="1"/>
  <c r="AA774" i="1"/>
  <c r="N775" i="20"/>
  <c r="Z775" i="1"/>
  <c r="AA775" i="1"/>
  <c r="N776" i="20"/>
  <c r="AA776" i="1"/>
  <c r="N777" i="20"/>
  <c r="Z777" i="1"/>
  <c r="N778" i="20"/>
  <c r="Z778" i="1"/>
  <c r="N779" i="20"/>
  <c r="Z779" i="1"/>
  <c r="AA779" i="1"/>
  <c r="N780" i="20"/>
  <c r="Z780" i="1"/>
  <c r="AA780" i="1"/>
  <c r="N781" i="20"/>
  <c r="AA781" i="1"/>
  <c r="N782" i="20"/>
  <c r="AA782" i="1"/>
  <c r="N783" i="20"/>
  <c r="Z783" i="1"/>
  <c r="N784" i="20"/>
  <c r="Z784" i="1"/>
  <c r="AA784" i="1"/>
  <c r="N785" i="20"/>
  <c r="Z785" i="1"/>
  <c r="AA785" i="1"/>
  <c r="N786" i="20"/>
  <c r="N787" i="20"/>
  <c r="AA787" i="1"/>
  <c r="N788" i="20"/>
  <c r="Z788" i="1"/>
  <c r="N789" i="20"/>
  <c r="N790" i="20"/>
  <c r="Z790" i="1"/>
  <c r="AA790" i="1"/>
  <c r="N791" i="20"/>
  <c r="Z791" i="1"/>
  <c r="AA791" i="1"/>
  <c r="N792" i="20"/>
  <c r="AA792" i="1"/>
  <c r="N793" i="20"/>
  <c r="Z793" i="1"/>
  <c r="N794" i="20"/>
  <c r="Z794" i="1"/>
  <c r="N795" i="20"/>
  <c r="Z795" i="1"/>
  <c r="AA795" i="1"/>
  <c r="N796" i="20"/>
  <c r="Z796" i="1"/>
  <c r="AA796" i="1"/>
  <c r="N797" i="20"/>
  <c r="AA797" i="1"/>
  <c r="N798" i="20"/>
  <c r="AA798" i="1"/>
  <c r="N799" i="20"/>
  <c r="Z799" i="1"/>
  <c r="N800" i="20"/>
  <c r="Z800" i="1"/>
  <c r="AA800" i="1"/>
  <c r="N801" i="20"/>
  <c r="Z801" i="1"/>
  <c r="AA801" i="1"/>
  <c r="N802" i="20"/>
  <c r="N803" i="20"/>
  <c r="AA803" i="1"/>
  <c r="N804" i="20"/>
  <c r="Z804" i="1"/>
  <c r="N805" i="20"/>
  <c r="N806" i="20"/>
  <c r="Z806" i="1"/>
  <c r="AA806" i="1"/>
  <c r="N807" i="20"/>
  <c r="Z807" i="1"/>
  <c r="AA807" i="1"/>
  <c r="N808" i="20"/>
  <c r="AA808" i="1"/>
  <c r="N809" i="20"/>
  <c r="Z809" i="1"/>
  <c r="N810" i="20"/>
  <c r="Z810" i="1"/>
  <c r="N811" i="20"/>
  <c r="Z811" i="1"/>
  <c r="AA811" i="1"/>
  <c r="N812" i="20"/>
  <c r="Z812" i="1"/>
  <c r="AA812" i="1"/>
  <c r="N813" i="20"/>
  <c r="AA813" i="1"/>
  <c r="N814" i="20"/>
  <c r="AA814" i="1"/>
  <c r="N815" i="20"/>
  <c r="Z815" i="1"/>
  <c r="N816" i="20"/>
  <c r="Z816" i="1"/>
  <c r="AA816" i="1"/>
  <c r="N817" i="20"/>
  <c r="Z817" i="1"/>
  <c r="AA817" i="1"/>
  <c r="N818" i="20"/>
  <c r="N819" i="20"/>
  <c r="AA819" i="1"/>
  <c r="N820" i="20"/>
  <c r="Z820" i="1"/>
  <c r="N821" i="20"/>
  <c r="N822" i="20"/>
  <c r="Z822" i="1"/>
  <c r="AA822" i="1"/>
  <c r="N823" i="20"/>
  <c r="Z823" i="1"/>
  <c r="AA823" i="1"/>
  <c r="N824" i="20"/>
  <c r="AA824" i="1"/>
  <c r="N825" i="20"/>
  <c r="Z825" i="1"/>
  <c r="N826" i="20"/>
  <c r="Z826" i="1"/>
  <c r="N827" i="20"/>
  <c r="Z827" i="1"/>
  <c r="AA827" i="1"/>
  <c r="N828" i="20"/>
  <c r="Z828" i="1"/>
  <c r="AA828" i="1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Z849" i="1"/>
  <c r="AA849" i="1"/>
  <c r="N850" i="20"/>
  <c r="Z850" i="1"/>
  <c r="N851" i="20"/>
  <c r="Z851" i="1"/>
  <c r="AA851" i="1"/>
  <c r="N852" i="20"/>
  <c r="AA852" i="1"/>
  <c r="N853" i="20"/>
  <c r="AA853" i="1"/>
  <c r="N854" i="20"/>
  <c r="Z854" i="1"/>
  <c r="AA854" i="1"/>
  <c r="N855" i="20"/>
  <c r="Z855" i="1"/>
  <c r="AA855" i="1"/>
  <c r="N856" i="20"/>
  <c r="Z856" i="1"/>
  <c r="AA856" i="1"/>
  <c r="N857" i="20"/>
  <c r="Z857" i="1"/>
  <c r="AA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N872" i="20"/>
  <c r="AA872" i="1"/>
  <c r="N873" i="20"/>
  <c r="N874" i="20"/>
  <c r="N875" i="20"/>
  <c r="AA875" i="1"/>
  <c r="N876" i="20"/>
  <c r="AA876" i="1"/>
  <c r="N877" i="20"/>
  <c r="Z877" i="1"/>
  <c r="N878" i="20"/>
  <c r="Z878" i="1"/>
  <c r="AA878" i="1"/>
  <c r="N879" i="20"/>
  <c r="Z879" i="1"/>
  <c r="AA879" i="1"/>
  <c r="N880" i="20"/>
  <c r="N881" i="20"/>
  <c r="Z881" i="1"/>
  <c r="AA881" i="1"/>
  <c r="N882" i="20"/>
  <c r="Z882" i="1"/>
  <c r="AA882" i="1"/>
  <c r="N883" i="20"/>
  <c r="N884" i="20"/>
  <c r="Z884" i="1"/>
  <c r="N885" i="20"/>
  <c r="N886" i="20"/>
  <c r="N887" i="20"/>
  <c r="Z887" i="1"/>
  <c r="O888" i="20"/>
  <c r="P888" i="20"/>
  <c r="Q888" i="20"/>
  <c r="R888" i="20"/>
  <c r="P898" i="20"/>
  <c r="P899" i="20"/>
  <c r="P904" i="20"/>
  <c r="P905" i="20"/>
  <c r="T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 s="1"/>
  <c r="B77" i="8" s="1"/>
  <c r="B78" i="8" s="1"/>
  <c r="B79" i="8" s="1"/>
  <c r="A1" i="4"/>
  <c r="B5" i="4" s="1"/>
  <c r="G1" i="4"/>
  <c r="K1" i="4"/>
  <c r="J5" i="4"/>
  <c r="J5" i="8"/>
  <c r="M5" i="4"/>
  <c r="E13" i="4"/>
  <c r="E13" i="8" s="1"/>
  <c r="K13" i="4"/>
  <c r="K13" i="8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/>
  <c r="E17" i="4"/>
  <c r="E17" i="8" s="1"/>
  <c r="D17" i="4"/>
  <c r="D17" i="8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/>
  <c r="E22" i="4"/>
  <c r="E22" i="8" s="1"/>
  <c r="K22" i="4"/>
  <c r="K22" i="8"/>
  <c r="E24" i="4"/>
  <c r="E24" i="8" s="1"/>
  <c r="K24" i="4"/>
  <c r="K24" i="8" s="1"/>
  <c r="E25" i="4"/>
  <c r="K25" i="4"/>
  <c r="K25" i="8" s="1"/>
  <c r="E31" i="4"/>
  <c r="E31" i="8"/>
  <c r="K31" i="4"/>
  <c r="K31" i="8" s="1"/>
  <c r="E32" i="4"/>
  <c r="E32" i="8"/>
  <c r="K32" i="4"/>
  <c r="K32" i="8" s="1"/>
  <c r="E33" i="4"/>
  <c r="E33" i="8"/>
  <c r="K33" i="4"/>
  <c r="K33" i="8" s="1"/>
  <c r="E44" i="4"/>
  <c r="E44" i="8"/>
  <c r="K44" i="4"/>
  <c r="K44" i="8" s="1"/>
  <c r="E48" i="4"/>
  <c r="E48" i="8"/>
  <c r="K48" i="4"/>
  <c r="K48" i="8" s="1"/>
  <c r="E49" i="4"/>
  <c r="E49" i="8"/>
  <c r="K49" i="4"/>
  <c r="K49" i="8" s="1"/>
  <c r="E55" i="4"/>
  <c r="E55" i="8"/>
  <c r="K55" i="4"/>
  <c r="E70" i="4"/>
  <c r="E70" i="8" s="1"/>
  <c r="K70" i="4"/>
  <c r="K70" i="8" s="1"/>
  <c r="J70" i="4"/>
  <c r="J70" i="8" s="1"/>
  <c r="B75" i="4"/>
  <c r="B76" i="4"/>
  <c r="B77" i="4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/>
  <c r="E86" i="4"/>
  <c r="E86" i="8" s="1"/>
  <c r="K86" i="4"/>
  <c r="K86" i="8" s="1"/>
  <c r="E92" i="4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E14" i="7"/>
  <c r="G14" i="7"/>
  <c r="H14" i="7"/>
  <c r="J14" i="7"/>
  <c r="K14" i="7"/>
  <c r="M16" i="7"/>
  <c r="N16" i="7"/>
  <c r="M17" i="7"/>
  <c r="N17" i="7"/>
  <c r="N22" i="7" s="1"/>
  <c r="M18" i="7"/>
  <c r="N18" i="7"/>
  <c r="M19" i="7"/>
  <c r="N19" i="7"/>
  <c r="M20" i="7"/>
  <c r="N20" i="7"/>
  <c r="M21" i="7"/>
  <c r="N21" i="7"/>
  <c r="D22" i="7"/>
  <c r="E22" i="7"/>
  <c r="G22" i="7"/>
  <c r="G32" i="7"/>
  <c r="H22" i="7"/>
  <c r="J22" i="7"/>
  <c r="J78" i="7" s="1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 s="1"/>
  <c r="M80" i="7" s="1"/>
  <c r="M23" i="7" s="1"/>
  <c r="E30" i="7"/>
  <c r="G30" i="7"/>
  <c r="H30" i="7"/>
  <c r="J30" i="7"/>
  <c r="J80" i="7" s="1"/>
  <c r="J23" i="7"/>
  <c r="K30" i="7"/>
  <c r="M41" i="7"/>
  <c r="N41" i="7"/>
  <c r="M42" i="7"/>
  <c r="N42" i="7"/>
  <c r="D43" i="7"/>
  <c r="E43" i="7"/>
  <c r="G43" i="7"/>
  <c r="H43" i="7"/>
  <c r="J43" i="7"/>
  <c r="J82" i="7"/>
  <c r="J39" i="7"/>
  <c r="K43" i="7"/>
  <c r="M45" i="7"/>
  <c r="N45" i="7"/>
  <c r="M46" i="7"/>
  <c r="M47" i="7" s="1"/>
  <c r="N46" i="7"/>
  <c r="D47" i="7"/>
  <c r="D84" i="7"/>
  <c r="D44" i="7" s="1"/>
  <c r="E47" i="7"/>
  <c r="G47" i="7"/>
  <c r="H47" i="7"/>
  <c r="J47" i="7"/>
  <c r="J84" i="7" s="1"/>
  <c r="J44" i="7" s="1"/>
  <c r="K47" i="7"/>
  <c r="K84" i="7"/>
  <c r="K44" i="7" s="1"/>
  <c r="M49" i="7"/>
  <c r="N49" i="7"/>
  <c r="M50" i="7"/>
  <c r="N50" i="7"/>
  <c r="D51" i="7"/>
  <c r="D86" i="7"/>
  <c r="E51" i="7"/>
  <c r="G51" i="7"/>
  <c r="H51" i="7"/>
  <c r="J51" i="7"/>
  <c r="J86" i="7"/>
  <c r="J48" i="7" s="1"/>
  <c r="K51" i="7"/>
  <c r="K86" i="7"/>
  <c r="K48" i="7" s="1"/>
  <c r="M53" i="7"/>
  <c r="N53" i="7"/>
  <c r="M54" i="7"/>
  <c r="N54" i="7"/>
  <c r="M55" i="7"/>
  <c r="N55" i="7"/>
  <c r="D56" i="7"/>
  <c r="D88" i="7"/>
  <c r="E56" i="7"/>
  <c r="G56" i="7"/>
  <c r="H56" i="7"/>
  <c r="J56" i="7"/>
  <c r="J88" i="7"/>
  <c r="J52" i="7" s="1"/>
  <c r="K56" i="7"/>
  <c r="K88" i="7"/>
  <c r="K52" i="7"/>
  <c r="D72" i="7"/>
  <c r="AK6" i="1"/>
  <c r="Q8" i="1"/>
  <c r="S8" i="1"/>
  <c r="X8" i="1"/>
  <c r="Z8" i="1"/>
  <c r="N10" i="1"/>
  <c r="E12" i="1"/>
  <c r="N14" i="1"/>
  <c r="AJ14" i="1" s="1"/>
  <c r="S14" i="1"/>
  <c r="T14" i="1"/>
  <c r="V14" i="1"/>
  <c r="W14" i="1"/>
  <c r="X14" i="1"/>
  <c r="Y14" i="1"/>
  <c r="AN14" i="1" s="1"/>
  <c r="AG14" i="1"/>
  <c r="AH14" i="1"/>
  <c r="J63" i="4"/>
  <c r="N15" i="1"/>
  <c r="AJ15" i="1" s="1"/>
  <c r="S15" i="1"/>
  <c r="T15" i="1"/>
  <c r="AG15" i="1"/>
  <c r="AH15" i="1"/>
  <c r="AN15" i="1"/>
  <c r="N16" i="1"/>
  <c r="AJ16" i="1" s="1"/>
  <c r="N17" i="1"/>
  <c r="AJ17" i="1"/>
  <c r="T17" i="1"/>
  <c r="AP17" i="1" s="1"/>
  <c r="AT17" i="1" s="1"/>
  <c r="N18" i="1"/>
  <c r="AJ18" i="1"/>
  <c r="AM18" i="1"/>
  <c r="N19" i="1"/>
  <c r="AJ19" i="1" s="1"/>
  <c r="T19" i="1"/>
  <c r="AP19" i="1"/>
  <c r="AT19" i="1" s="1"/>
  <c r="N20" i="1"/>
  <c r="AJ20" i="1"/>
  <c r="T20" i="1"/>
  <c r="AP20" i="1" s="1"/>
  <c r="N21" i="1"/>
  <c r="AJ21" i="1"/>
  <c r="AM21" i="1"/>
  <c r="N22" i="1"/>
  <c r="AJ22" i="1" s="1"/>
  <c r="T22" i="1"/>
  <c r="AM22" i="1"/>
  <c r="AN22" i="1"/>
  <c r="N23" i="1"/>
  <c r="AJ23" i="1"/>
  <c r="AK23" i="1"/>
  <c r="AR23" i="1" s="1"/>
  <c r="AN23" i="1"/>
  <c r="N24" i="1"/>
  <c r="AJ24" i="1"/>
  <c r="S24" i="1"/>
  <c r="T24" i="1"/>
  <c r="AP24" i="1"/>
  <c r="AN24" i="1"/>
  <c r="N25" i="1"/>
  <c r="AJ25" i="1" s="1"/>
  <c r="S25" i="1"/>
  <c r="AO25" i="1"/>
  <c r="T25" i="1"/>
  <c r="AP25" i="1" s="1"/>
  <c r="AM25" i="1"/>
  <c r="N26" i="1"/>
  <c r="AJ26" i="1" s="1"/>
  <c r="T26" i="1"/>
  <c r="N27" i="1"/>
  <c r="AJ27" i="1"/>
  <c r="N28" i="1"/>
  <c r="AJ28" i="1" s="1"/>
  <c r="N29" i="1"/>
  <c r="AJ29" i="1"/>
  <c r="N30" i="1"/>
  <c r="AJ30" i="1" s="1"/>
  <c r="N31" i="1"/>
  <c r="AJ31" i="1"/>
  <c r="N32" i="1"/>
  <c r="AJ32" i="1" s="1"/>
  <c r="N33" i="1"/>
  <c r="AJ33" i="1"/>
  <c r="N34" i="1"/>
  <c r="AJ34" i="1" s="1"/>
  <c r="N35" i="1"/>
  <c r="AJ35" i="1"/>
  <c r="N36" i="1"/>
  <c r="AJ36" i="1" s="1"/>
  <c r="N37" i="1"/>
  <c r="AJ37" i="1"/>
  <c r="N38" i="1"/>
  <c r="AJ38" i="1" s="1"/>
  <c r="N39" i="1"/>
  <c r="AJ39" i="1"/>
  <c r="N40" i="1"/>
  <c r="AJ40" i="1" s="1"/>
  <c r="N41" i="1"/>
  <c r="AJ41" i="1"/>
  <c r="N42" i="1"/>
  <c r="AJ42" i="1" s="1"/>
  <c r="N43" i="1"/>
  <c r="AJ43" i="1"/>
  <c r="N44" i="1"/>
  <c r="AJ44" i="1" s="1"/>
  <c r="N45" i="1"/>
  <c r="AJ45" i="1"/>
  <c r="N46" i="1"/>
  <c r="AJ46" i="1" s="1"/>
  <c r="N47" i="1"/>
  <c r="AJ47" i="1"/>
  <c r="N48" i="1"/>
  <c r="AJ48" i="1" s="1"/>
  <c r="N49" i="1"/>
  <c r="AJ49" i="1"/>
  <c r="N50" i="1"/>
  <c r="AJ50" i="1" s="1"/>
  <c r="N51" i="1"/>
  <c r="AJ51" i="1"/>
  <c r="N52" i="1"/>
  <c r="AJ52" i="1" s="1"/>
  <c r="AH904" i="1"/>
  <c r="N53" i="1"/>
  <c r="AJ53" i="1" s="1"/>
  <c r="N54" i="1"/>
  <c r="AJ54" i="1"/>
  <c r="AN54" i="1"/>
  <c r="N55" i="1"/>
  <c r="AJ55" i="1" s="1"/>
  <c r="AK55" i="1"/>
  <c r="AR55" i="1"/>
  <c r="N56" i="1"/>
  <c r="AJ56" i="1" s="1"/>
  <c r="T56" i="1"/>
  <c r="AN56" i="1"/>
  <c r="N57" i="1"/>
  <c r="T57" i="1"/>
  <c r="AM57" i="1"/>
  <c r="AJ57" i="1"/>
  <c r="N58" i="1"/>
  <c r="AJ58" i="1" s="1"/>
  <c r="T58" i="1"/>
  <c r="AP58" i="1"/>
  <c r="AT58" i="1" s="1"/>
  <c r="AN58" i="1"/>
  <c r="N59" i="1"/>
  <c r="AJ59" i="1"/>
  <c r="T59" i="1"/>
  <c r="N60" i="1"/>
  <c r="AJ60" i="1" s="1"/>
  <c r="S60" i="1"/>
  <c r="AO60" i="1"/>
  <c r="T60" i="1"/>
  <c r="AM60" i="1"/>
  <c r="N61" i="1"/>
  <c r="AJ61" i="1"/>
  <c r="S61" i="1"/>
  <c r="AO61" i="1" s="1"/>
  <c r="T61" i="1"/>
  <c r="AK61" i="1"/>
  <c r="N62" i="1"/>
  <c r="AJ62" i="1" s="1"/>
  <c r="T62" i="1"/>
  <c r="N63" i="1"/>
  <c r="AJ63" i="1" s="1"/>
  <c r="T63" i="1"/>
  <c r="AP63" i="1" s="1"/>
  <c r="N64" i="1"/>
  <c r="AJ64" i="1" s="1"/>
  <c r="T64" i="1"/>
  <c r="AM64" i="1"/>
  <c r="N65" i="1"/>
  <c r="AJ65" i="1" s="1"/>
  <c r="T65" i="1"/>
  <c r="N66" i="1"/>
  <c r="T66" i="1"/>
  <c r="AP66" i="1" s="1"/>
  <c r="AN66" i="1"/>
  <c r="AJ66" i="1"/>
  <c r="N67" i="1"/>
  <c r="AJ67" i="1" s="1"/>
  <c r="T67" i="1"/>
  <c r="AT67" i="1"/>
  <c r="AM67" i="1"/>
  <c r="N68" i="1"/>
  <c r="AJ68" i="1"/>
  <c r="T68" i="1"/>
  <c r="AP68" i="1" s="1"/>
  <c r="AN68" i="1"/>
  <c r="N69" i="1"/>
  <c r="T69" i="1"/>
  <c r="AL69" i="1"/>
  <c r="AR69" i="1" s="1"/>
  <c r="AJ69" i="1"/>
  <c r="AJ70" i="1"/>
  <c r="N71" i="1"/>
  <c r="AJ71" i="1" s="1"/>
  <c r="AG71" i="1"/>
  <c r="J19" i="4"/>
  <c r="J19" i="8" s="1"/>
  <c r="N72" i="1"/>
  <c r="AJ72" i="1" s="1"/>
  <c r="AM72" i="1"/>
  <c r="N73" i="1"/>
  <c r="AJ73" i="1" s="1"/>
  <c r="AK73" i="1"/>
  <c r="N74" i="1"/>
  <c r="AJ74" i="1"/>
  <c r="AM74" i="1"/>
  <c r="N75" i="1"/>
  <c r="AJ75" i="1"/>
  <c r="AK75" i="1"/>
  <c r="AN75" i="1"/>
  <c r="AS75" i="1" s="1"/>
  <c r="N76" i="1"/>
  <c r="AJ76" i="1"/>
  <c r="AM76" i="1"/>
  <c r="AN76" i="1"/>
  <c r="N77" i="1"/>
  <c r="AJ77" i="1"/>
  <c r="AK77" i="1"/>
  <c r="AR77" i="1" s="1"/>
  <c r="AN77" i="1"/>
  <c r="N78" i="1"/>
  <c r="AJ78" i="1" s="1"/>
  <c r="AM78" i="1"/>
  <c r="AN78" i="1"/>
  <c r="N79" i="1"/>
  <c r="AJ79" i="1" s="1"/>
  <c r="AK79" i="1"/>
  <c r="AR79" i="1"/>
  <c r="AN79" i="1"/>
  <c r="N80" i="1"/>
  <c r="AJ80" i="1" s="1"/>
  <c r="AM80" i="1"/>
  <c r="AN80" i="1"/>
  <c r="N81" i="1"/>
  <c r="AJ81" i="1" s="1"/>
  <c r="AK81" i="1"/>
  <c r="AR81" i="1" s="1"/>
  <c r="N82" i="1"/>
  <c r="AJ82" i="1" s="1"/>
  <c r="AK82" i="1"/>
  <c r="AR82" i="1" s="1"/>
  <c r="AN82" i="1"/>
  <c r="N83" i="1"/>
  <c r="AJ83" i="1" s="1"/>
  <c r="N84" i="1"/>
  <c r="AJ84" i="1"/>
  <c r="AM84" i="1"/>
  <c r="AN84" i="1"/>
  <c r="N85" i="1"/>
  <c r="AJ85" i="1"/>
  <c r="AK85" i="1"/>
  <c r="AR85" i="1" s="1"/>
  <c r="N86" i="1"/>
  <c r="AJ86" i="1" s="1"/>
  <c r="AN86" i="1"/>
  <c r="N87" i="1"/>
  <c r="AJ87" i="1" s="1"/>
  <c r="AK87" i="1"/>
  <c r="AN87" i="1"/>
  <c r="N88" i="1"/>
  <c r="AJ88" i="1" s="1"/>
  <c r="AM88" i="1"/>
  <c r="N89" i="1"/>
  <c r="AJ89" i="1"/>
  <c r="AK89" i="1"/>
  <c r="AR89" i="1" s="1"/>
  <c r="AN89" i="1"/>
  <c r="N90" i="1"/>
  <c r="AJ90" i="1" s="1"/>
  <c r="AM90" i="1"/>
  <c r="AN90" i="1"/>
  <c r="N91" i="1"/>
  <c r="AJ91" i="1" s="1"/>
  <c r="AK91" i="1"/>
  <c r="AR91" i="1"/>
  <c r="J17" i="4"/>
  <c r="J17" i="8" s="1"/>
  <c r="N92" i="1"/>
  <c r="AJ92" i="1" s="1"/>
  <c r="AM92" i="1"/>
  <c r="AN92" i="1"/>
  <c r="N93" i="1"/>
  <c r="AJ93" i="1" s="1"/>
  <c r="AM93" i="1"/>
  <c r="AN93" i="1"/>
  <c r="J18" i="4"/>
  <c r="J18" i="8" s="1"/>
  <c r="AK93" i="1"/>
  <c r="AR93" i="1"/>
  <c r="N94" i="1"/>
  <c r="AJ94" i="1" s="1"/>
  <c r="AL94" i="1"/>
  <c r="AR94" i="1"/>
  <c r="AM94" i="1"/>
  <c r="AN94" i="1"/>
  <c r="N95" i="1"/>
  <c r="AJ95" i="1"/>
  <c r="AL95" i="1"/>
  <c r="AR95" i="1" s="1"/>
  <c r="AN95" i="1"/>
  <c r="N96" i="1"/>
  <c r="AJ96" i="1"/>
  <c r="AL96" i="1"/>
  <c r="AR96" i="1" s="1"/>
  <c r="AM96" i="1"/>
  <c r="AN96" i="1"/>
  <c r="N97" i="1"/>
  <c r="AJ97" i="1" s="1"/>
  <c r="AL97" i="1"/>
  <c r="AR97" i="1"/>
  <c r="AM97" i="1"/>
  <c r="AN97" i="1"/>
  <c r="N98" i="1"/>
  <c r="AJ98" i="1"/>
  <c r="AL98" i="1"/>
  <c r="AR98" i="1" s="1"/>
  <c r="AM98" i="1"/>
  <c r="AN98" i="1"/>
  <c r="N99" i="1"/>
  <c r="AJ99" i="1" s="1"/>
  <c r="AR99" i="1"/>
  <c r="AN99" i="1"/>
  <c r="N100" i="1"/>
  <c r="AJ100" i="1" s="1"/>
  <c r="AL100" i="1"/>
  <c r="AR100" i="1" s="1"/>
  <c r="AM100" i="1"/>
  <c r="AN100" i="1"/>
  <c r="N101" i="1"/>
  <c r="AJ101" i="1"/>
  <c r="AL101" i="1"/>
  <c r="AN101" i="1"/>
  <c r="AJ102" i="1"/>
  <c r="N103" i="1"/>
  <c r="AJ103" i="1"/>
  <c r="AM103" i="1"/>
  <c r="AN103" i="1"/>
  <c r="N104" i="1"/>
  <c r="AN104" i="1"/>
  <c r="AJ104" i="1"/>
  <c r="AK104" i="1"/>
  <c r="AR104" i="1"/>
  <c r="N105" i="1"/>
  <c r="AJ105" i="1"/>
  <c r="AK105" i="1"/>
  <c r="AR105" i="1"/>
  <c r="AM105" i="1"/>
  <c r="AN105" i="1"/>
  <c r="N106" i="1"/>
  <c r="AJ106" i="1"/>
  <c r="AK106" i="1"/>
  <c r="AR106" i="1"/>
  <c r="AM106" i="1"/>
  <c r="AN106" i="1"/>
  <c r="N107" i="1"/>
  <c r="AJ107" i="1"/>
  <c r="AN107" i="1"/>
  <c r="N108" i="1"/>
  <c r="AJ108" i="1" s="1"/>
  <c r="AM108" i="1"/>
  <c r="AN108" i="1"/>
  <c r="AK108" i="1"/>
  <c r="AR108" i="1" s="1"/>
  <c r="N109" i="1"/>
  <c r="AJ109" i="1" s="1"/>
  <c r="AN109" i="1"/>
  <c r="N110" i="1"/>
  <c r="AJ110" i="1"/>
  <c r="AK110" i="1"/>
  <c r="AR110" i="1"/>
  <c r="AN110" i="1"/>
  <c r="N111" i="1"/>
  <c r="AJ111" i="1" s="1"/>
  <c r="AN111" i="1"/>
  <c r="N112" i="1"/>
  <c r="AJ112" i="1"/>
  <c r="AK112" i="1"/>
  <c r="AR112" i="1"/>
  <c r="AN112" i="1"/>
  <c r="AJ113" i="1"/>
  <c r="N114" i="1"/>
  <c r="AJ114" i="1"/>
  <c r="T114" i="1"/>
  <c r="AL114" i="1"/>
  <c r="AR114" i="1" s="1"/>
  <c r="AH114" i="1"/>
  <c r="N115" i="1"/>
  <c r="AJ115" i="1"/>
  <c r="S115" i="1"/>
  <c r="AM115" i="1"/>
  <c r="AG115" i="1"/>
  <c r="N116" i="1"/>
  <c r="AJ116" i="1" s="1"/>
  <c r="T116" i="1"/>
  <c r="AL116" i="1"/>
  <c r="AR116" i="1"/>
  <c r="N117" i="1"/>
  <c r="AJ117" i="1"/>
  <c r="S117" i="1"/>
  <c r="AG117" i="1"/>
  <c r="N118" i="1"/>
  <c r="AJ118" i="1"/>
  <c r="T118" i="1"/>
  <c r="AP118" i="1"/>
  <c r="AT118" i="1" s="1"/>
  <c r="AL118" i="1"/>
  <c r="AR118" i="1" s="1"/>
  <c r="AH118" i="1"/>
  <c r="N119" i="1"/>
  <c r="AJ119" i="1" s="1"/>
  <c r="AM119" i="1"/>
  <c r="AN119" i="1"/>
  <c r="N120" i="1"/>
  <c r="AJ120" i="1" s="1"/>
  <c r="S120" i="1"/>
  <c r="AO120" i="1" s="1"/>
  <c r="T120" i="1"/>
  <c r="AK120" i="1"/>
  <c r="AN120" i="1"/>
  <c r="AG120" i="1"/>
  <c r="AH120" i="1"/>
  <c r="N121" i="1"/>
  <c r="AJ121" i="1"/>
  <c r="S121" i="1"/>
  <c r="T121" i="1"/>
  <c r="AK121" i="1"/>
  <c r="AM121" i="1"/>
  <c r="AG121" i="1"/>
  <c r="AH121" i="1"/>
  <c r="N122" i="1"/>
  <c r="AJ122" i="1"/>
  <c r="T122" i="1"/>
  <c r="AP122" i="1"/>
  <c r="AN122" i="1"/>
  <c r="AH122" i="1"/>
  <c r="N123" i="1"/>
  <c r="AJ123" i="1"/>
  <c r="AM123" i="1"/>
  <c r="AN123" i="1"/>
  <c r="N124" i="1"/>
  <c r="AJ124" i="1"/>
  <c r="AK124" i="1"/>
  <c r="AR124" i="1"/>
  <c r="AN124" i="1"/>
  <c r="N125" i="1"/>
  <c r="AJ125" i="1" s="1"/>
  <c r="T125" i="1"/>
  <c r="AL125" i="1"/>
  <c r="AR125" i="1"/>
  <c r="AM125" i="1"/>
  <c r="AH125" i="1"/>
  <c r="N126" i="1"/>
  <c r="AJ126" i="1"/>
  <c r="AK126" i="1"/>
  <c r="AN126" i="1"/>
  <c r="N127" i="1"/>
  <c r="AJ127" i="1"/>
  <c r="T127" i="1"/>
  <c r="AL127" i="1"/>
  <c r="AR127" i="1" s="1"/>
  <c r="AM127" i="1"/>
  <c r="AN127" i="1"/>
  <c r="AH127" i="1"/>
  <c r="N128" i="1"/>
  <c r="AJ128" i="1"/>
  <c r="T128" i="1"/>
  <c r="AN128" i="1"/>
  <c r="AH128" i="1"/>
  <c r="N129" i="1"/>
  <c r="AJ129" i="1" s="1"/>
  <c r="AN129" i="1"/>
  <c r="N130" i="1"/>
  <c r="AJ130" i="1"/>
  <c r="T130" i="1"/>
  <c r="AP130" i="1"/>
  <c r="AH130" i="1"/>
  <c r="N131" i="1"/>
  <c r="AJ131" i="1" s="1"/>
  <c r="AM131" i="1"/>
  <c r="N132" i="1"/>
  <c r="AJ132" i="1"/>
  <c r="T132" i="1"/>
  <c r="AP132" i="1"/>
  <c r="AT132" i="1" s="1"/>
  <c r="AN132" i="1"/>
  <c r="AS132" i="1" s="1"/>
  <c r="AH132" i="1"/>
  <c r="N133" i="1"/>
  <c r="AJ133" i="1" s="1"/>
  <c r="T133" i="1"/>
  <c r="AL133" i="1"/>
  <c r="AR133" i="1"/>
  <c r="AM133" i="1"/>
  <c r="AN133" i="1"/>
  <c r="AH133" i="1"/>
  <c r="N134" i="1"/>
  <c r="AJ134" i="1" s="1"/>
  <c r="AK134" i="1"/>
  <c r="AR134" i="1" s="1"/>
  <c r="AN134" i="1"/>
  <c r="N135" i="1"/>
  <c r="AJ135" i="1" s="1"/>
  <c r="T135" i="1"/>
  <c r="AL135" i="1"/>
  <c r="AR135" i="1" s="1"/>
  <c r="AN135" i="1"/>
  <c r="AH135" i="1"/>
  <c r="N136" i="1"/>
  <c r="AJ136" i="1"/>
  <c r="AK136" i="1"/>
  <c r="AR136" i="1"/>
  <c r="N137" i="1"/>
  <c r="AJ137" i="1"/>
  <c r="AM137" i="1"/>
  <c r="N138" i="1"/>
  <c r="AJ138" i="1" s="1"/>
  <c r="AK138" i="1"/>
  <c r="AR138" i="1" s="1"/>
  <c r="AN138" i="1"/>
  <c r="N139" i="1"/>
  <c r="AJ139" i="1" s="1"/>
  <c r="T139" i="1"/>
  <c r="AL139" i="1"/>
  <c r="AR139" i="1"/>
  <c r="AM139" i="1"/>
  <c r="AN139" i="1"/>
  <c r="AH139" i="1"/>
  <c r="N140" i="1"/>
  <c r="AJ140" i="1" s="1"/>
  <c r="T140" i="1"/>
  <c r="AP140" i="1" s="1"/>
  <c r="AN140" i="1"/>
  <c r="AH140" i="1"/>
  <c r="N141" i="1"/>
  <c r="AJ141" i="1" s="1"/>
  <c r="AM141" i="1"/>
  <c r="AN141" i="1"/>
  <c r="N142" i="1"/>
  <c r="T142" i="1"/>
  <c r="AN142" i="1"/>
  <c r="AH142" i="1"/>
  <c r="AJ142" i="1"/>
  <c r="N143" i="1"/>
  <c r="AJ143" i="1"/>
  <c r="T143" i="1"/>
  <c r="AL143" i="1"/>
  <c r="AR143" i="1"/>
  <c r="AM143" i="1"/>
  <c r="AH143" i="1"/>
  <c r="AP143" i="1" s="1"/>
  <c r="N144" i="1"/>
  <c r="AJ144" i="1" s="1"/>
  <c r="AN144" i="1"/>
  <c r="AK144" i="1"/>
  <c r="AR144" i="1" s="1"/>
  <c r="N145" i="1"/>
  <c r="AJ145" i="1" s="1"/>
  <c r="AM145" i="1"/>
  <c r="AN145" i="1"/>
  <c r="N146" i="1"/>
  <c r="AJ146" i="1" s="1"/>
  <c r="T146" i="1"/>
  <c r="AN146" i="1"/>
  <c r="AH146" i="1"/>
  <c r="N147" i="1"/>
  <c r="AJ147" i="1"/>
  <c r="AN147" i="1"/>
  <c r="N148" i="1"/>
  <c r="AJ148" i="1" s="1"/>
  <c r="N149" i="1"/>
  <c r="AJ149" i="1" s="1"/>
  <c r="AM149" i="1"/>
  <c r="N150" i="1"/>
  <c r="AJ150" i="1"/>
  <c r="T150" i="1"/>
  <c r="AN150" i="1"/>
  <c r="AH150" i="1"/>
  <c r="N151" i="1"/>
  <c r="AJ151" i="1" s="1"/>
  <c r="T151" i="1"/>
  <c r="AL151" i="1"/>
  <c r="AN151" i="1"/>
  <c r="AH151" i="1"/>
  <c r="N152" i="1"/>
  <c r="AJ152" i="1" s="1"/>
  <c r="AK152" i="1"/>
  <c r="N153" i="1"/>
  <c r="AJ153" i="1"/>
  <c r="AM153" i="1"/>
  <c r="AN153" i="1"/>
  <c r="N154" i="1"/>
  <c r="AJ154" i="1"/>
  <c r="AK154" i="1"/>
  <c r="AR154" i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N159" i="1"/>
  <c r="AJ159" i="1" s="1"/>
  <c r="AM159" i="1"/>
  <c r="AN159" i="1"/>
  <c r="N160" i="1"/>
  <c r="AJ160" i="1" s="1"/>
  <c r="S160" i="1"/>
  <c r="AO160" i="1" s="1"/>
  <c r="T160" i="1"/>
  <c r="AP160" i="1" s="1"/>
  <c r="AN160" i="1"/>
  <c r="AG160" i="1"/>
  <c r="AH160" i="1"/>
  <c r="N161" i="1"/>
  <c r="AJ161" i="1"/>
  <c r="N162" i="1"/>
  <c r="AJ162" i="1"/>
  <c r="AK162" i="1"/>
  <c r="AR162" i="1" s="1"/>
  <c r="AN162" i="1"/>
  <c r="N163" i="1"/>
  <c r="AJ163" i="1"/>
  <c r="AM163" i="1"/>
  <c r="AN163" i="1"/>
  <c r="N164" i="1"/>
  <c r="AJ164" i="1"/>
  <c r="AK164" i="1"/>
  <c r="AR164" i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/>
  <c r="AM167" i="1"/>
  <c r="AN167" i="1"/>
  <c r="N168" i="1"/>
  <c r="AJ168" i="1"/>
  <c r="AK168" i="1"/>
  <c r="AR168" i="1"/>
  <c r="AN168" i="1"/>
  <c r="N169" i="1"/>
  <c r="AJ169" i="1" s="1"/>
  <c r="AM169" i="1"/>
  <c r="AN169" i="1"/>
  <c r="N170" i="1"/>
  <c r="AJ170" i="1" s="1"/>
  <c r="AK170" i="1"/>
  <c r="N171" i="1"/>
  <c r="AJ171" i="1"/>
  <c r="AM171" i="1"/>
  <c r="N172" i="1"/>
  <c r="AJ172" i="1" s="1"/>
  <c r="N173" i="1"/>
  <c r="AJ173" i="1" s="1"/>
  <c r="T173" i="1"/>
  <c r="AL173" i="1"/>
  <c r="AR173" i="1"/>
  <c r="AH173" i="1"/>
  <c r="N174" i="1"/>
  <c r="AJ174" i="1" s="1"/>
  <c r="T174" i="1"/>
  <c r="AH174" i="1"/>
  <c r="N175" i="1"/>
  <c r="AJ175" i="1" s="1"/>
  <c r="T175" i="1"/>
  <c r="AP175" i="1" s="1"/>
  <c r="AM175" i="1"/>
  <c r="AH175" i="1"/>
  <c r="N176" i="1"/>
  <c r="AJ176" i="1" s="1"/>
  <c r="S176" i="1"/>
  <c r="T176" i="1"/>
  <c r="AG176" i="1"/>
  <c r="AH176" i="1"/>
  <c r="AN176" i="1"/>
  <c r="N177" i="1"/>
  <c r="AJ177" i="1" s="1"/>
  <c r="S177" i="1"/>
  <c r="AO177" i="1" s="1"/>
  <c r="T177" i="1"/>
  <c r="AP177" i="1" s="1"/>
  <c r="P64" i="33"/>
  <c r="AM177" i="1"/>
  <c r="AN177" i="1"/>
  <c r="N178" i="1"/>
  <c r="AJ178" i="1"/>
  <c r="S178" i="1"/>
  <c r="T178" i="1"/>
  <c r="AM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G180" i="1"/>
  <c r="AH180" i="1"/>
  <c r="AN180" i="1"/>
  <c r="N181" i="1"/>
  <c r="AJ181" i="1" s="1"/>
  <c r="S181" i="1"/>
  <c r="T181" i="1"/>
  <c r="AP181" i="1"/>
  <c r="AN181" i="1"/>
  <c r="AG181" i="1"/>
  <c r="AH181" i="1"/>
  <c r="N182" i="1"/>
  <c r="AJ182" i="1" s="1"/>
  <c r="S182" i="1"/>
  <c r="T182" i="1"/>
  <c r="AG182" i="1"/>
  <c r="AH182" i="1"/>
  <c r="AN182" i="1"/>
  <c r="N183" i="1"/>
  <c r="AJ183" i="1"/>
  <c r="S183" i="1"/>
  <c r="T183" i="1"/>
  <c r="AG183" i="1"/>
  <c r="AH183" i="1"/>
  <c r="N184" i="1"/>
  <c r="AJ184" i="1"/>
  <c r="T184" i="1"/>
  <c r="AP184" i="1"/>
  <c r="AT184" i="1" s="1"/>
  <c r="AN184" i="1"/>
  <c r="AH184" i="1"/>
  <c r="N185" i="1"/>
  <c r="AJ185" i="1" s="1"/>
  <c r="N186" i="1"/>
  <c r="AJ186" i="1" s="1"/>
  <c r="T186" i="1"/>
  <c r="AH186" i="1"/>
  <c r="N187" i="1"/>
  <c r="AJ187" i="1" s="1"/>
  <c r="AL187" i="1"/>
  <c r="AR187" i="1" s="1"/>
  <c r="P19" i="35"/>
  <c r="N188" i="1"/>
  <c r="AJ188" i="1"/>
  <c r="AN188" i="1"/>
  <c r="N189" i="1"/>
  <c r="AJ189" i="1" s="1"/>
  <c r="AN189" i="1"/>
  <c r="N190" i="1"/>
  <c r="AJ190" i="1"/>
  <c r="T190" i="1"/>
  <c r="AH190" i="1"/>
  <c r="N191" i="1"/>
  <c r="AJ191" i="1"/>
  <c r="S191" i="1"/>
  <c r="T191" i="1"/>
  <c r="AM191" i="1"/>
  <c r="AG191" i="1"/>
  <c r="AH191" i="1"/>
  <c r="N192" i="1"/>
  <c r="AJ192" i="1"/>
  <c r="S192" i="1"/>
  <c r="T192" i="1"/>
  <c r="AK192" i="1"/>
  <c r="AG192" i="1"/>
  <c r="AH192" i="1"/>
  <c r="N193" i="1"/>
  <c r="AJ193" i="1" s="1"/>
  <c r="S193" i="1"/>
  <c r="T193" i="1"/>
  <c r="AM193" i="1"/>
  <c r="AG193" i="1"/>
  <c r="AH193" i="1"/>
  <c r="N194" i="1"/>
  <c r="AJ194" i="1"/>
  <c r="S194" i="1"/>
  <c r="AO194" i="1"/>
  <c r="T194" i="1"/>
  <c r="AK194" i="1"/>
  <c r="AG194" i="1"/>
  <c r="AH194" i="1"/>
  <c r="N195" i="1"/>
  <c r="AJ195" i="1"/>
  <c r="T195" i="1"/>
  <c r="AH195" i="1"/>
  <c r="AM195" i="1"/>
  <c r="N196" i="1"/>
  <c r="AJ196" i="1" s="1"/>
  <c r="N197" i="1"/>
  <c r="AJ197" i="1" s="1"/>
  <c r="T197" i="1"/>
  <c r="AP197" i="1" s="1"/>
  <c r="AM197" i="1"/>
  <c r="AH197" i="1"/>
  <c r="N198" i="1"/>
  <c r="AJ198" i="1" s="1"/>
  <c r="AN198" i="1"/>
  <c r="AH198" i="1"/>
  <c r="N199" i="1"/>
  <c r="AJ199" i="1" s="1"/>
  <c r="S199" i="1"/>
  <c r="AO199" i="1" s="1"/>
  <c r="T199" i="1"/>
  <c r="AG199" i="1"/>
  <c r="AH199" i="1"/>
  <c r="AN199" i="1"/>
  <c r="N200" i="1"/>
  <c r="AJ200" i="1" s="1"/>
  <c r="S200" i="1"/>
  <c r="AO200" i="1" s="1"/>
  <c r="T200" i="1"/>
  <c r="AK200" i="1"/>
  <c r="AG200" i="1"/>
  <c r="AH200" i="1"/>
  <c r="N201" i="1"/>
  <c r="AJ201" i="1" s="1"/>
  <c r="S201" i="1"/>
  <c r="T201" i="1"/>
  <c r="AP201" i="1"/>
  <c r="AG201" i="1"/>
  <c r="AH201" i="1"/>
  <c r="AL201" i="1"/>
  <c r="N202" i="1"/>
  <c r="AJ202" i="1" s="1"/>
  <c r="S202" i="1"/>
  <c r="T202" i="1"/>
  <c r="AN202" i="1"/>
  <c r="AG202" i="1"/>
  <c r="AO202" i="1"/>
  <c r="AH202" i="1"/>
  <c r="AK202" i="1"/>
  <c r="N203" i="1"/>
  <c r="AJ203" i="1"/>
  <c r="S203" i="1"/>
  <c r="T203" i="1"/>
  <c r="AN203" i="1"/>
  <c r="AG203" i="1"/>
  <c r="AH203" i="1"/>
  <c r="N204" i="1"/>
  <c r="AJ204" i="1"/>
  <c r="S204" i="1"/>
  <c r="T204" i="1"/>
  <c r="AP204" i="1"/>
  <c r="AK204" i="1"/>
  <c r="AG204" i="1"/>
  <c r="AO204" i="1" s="1"/>
  <c r="AH204" i="1"/>
  <c r="N205" i="1"/>
  <c r="AJ205" i="1" s="1"/>
  <c r="S205" i="1"/>
  <c r="AO205" i="1" s="1"/>
  <c r="T205" i="1"/>
  <c r="AP205" i="1" s="1"/>
  <c r="AL205" i="1"/>
  <c r="AM205" i="1"/>
  <c r="AG205" i="1"/>
  <c r="AH205" i="1"/>
  <c r="N206" i="1"/>
  <c r="S206" i="1"/>
  <c r="T206" i="1"/>
  <c r="AP206" i="1" s="1"/>
  <c r="AK206" i="1"/>
  <c r="AN206" i="1"/>
  <c r="AG206" i="1"/>
  <c r="AH206" i="1"/>
  <c r="AJ206" i="1"/>
  <c r="N207" i="1"/>
  <c r="AJ207" i="1"/>
  <c r="S207" i="1"/>
  <c r="T207" i="1"/>
  <c r="AG207" i="1"/>
  <c r="AH207" i="1"/>
  <c r="N208" i="1"/>
  <c r="AJ208" i="1"/>
  <c r="S208" i="1"/>
  <c r="T208" i="1"/>
  <c r="AG208" i="1"/>
  <c r="AH208" i="1"/>
  <c r="N209" i="1"/>
  <c r="AJ209" i="1"/>
  <c r="S209" i="1"/>
  <c r="T209" i="1"/>
  <c r="AL209" i="1"/>
  <c r="AN209" i="1"/>
  <c r="AG209" i="1"/>
  <c r="AH209" i="1"/>
  <c r="N210" i="1"/>
  <c r="AJ210" i="1"/>
  <c r="S210" i="1"/>
  <c r="T210" i="1"/>
  <c r="AP210" i="1" s="1"/>
  <c r="AG210" i="1"/>
  <c r="AH210" i="1"/>
  <c r="N211" i="1"/>
  <c r="AJ211" i="1" s="1"/>
  <c r="S211" i="1"/>
  <c r="AO211" i="1" s="1"/>
  <c r="T211" i="1"/>
  <c r="AM211" i="1"/>
  <c r="AG211" i="1"/>
  <c r="AH211" i="1"/>
  <c r="N212" i="1"/>
  <c r="AJ212" i="1" s="1"/>
  <c r="S212" i="1"/>
  <c r="T212" i="1"/>
  <c r="AP212" i="1"/>
  <c r="P69" i="33"/>
  <c r="AG212" i="1"/>
  <c r="AH212" i="1"/>
  <c r="N213" i="1"/>
  <c r="AJ213" i="1" s="1"/>
  <c r="S213" i="1"/>
  <c r="T213" i="1"/>
  <c r="AP213" i="1"/>
  <c r="AN213" i="1"/>
  <c r="AG213" i="1"/>
  <c r="AH213" i="1"/>
  <c r="N214" i="1"/>
  <c r="AJ214" i="1" s="1"/>
  <c r="S214" i="1"/>
  <c r="T214" i="1"/>
  <c r="AK214" i="1"/>
  <c r="AG214" i="1"/>
  <c r="AH214" i="1"/>
  <c r="N215" i="1"/>
  <c r="AJ215" i="1"/>
  <c r="S215" i="1"/>
  <c r="AO215" i="1"/>
  <c r="T215" i="1"/>
  <c r="AG215" i="1"/>
  <c r="AH215" i="1"/>
  <c r="AP215" i="1" s="1"/>
  <c r="N216" i="1"/>
  <c r="AJ216" i="1"/>
  <c r="S216" i="1"/>
  <c r="T216" i="1"/>
  <c r="AK216" i="1"/>
  <c r="AG216" i="1"/>
  <c r="AH216" i="1"/>
  <c r="N217" i="1"/>
  <c r="AJ217" i="1" s="1"/>
  <c r="S217" i="1"/>
  <c r="T217" i="1"/>
  <c r="AM217" i="1"/>
  <c r="AG217" i="1"/>
  <c r="AH217" i="1"/>
  <c r="N218" i="1"/>
  <c r="AJ218" i="1" s="1"/>
  <c r="S218" i="1"/>
  <c r="AO218" i="1" s="1"/>
  <c r="T218" i="1"/>
  <c r="AK218" i="1"/>
  <c r="AG218" i="1"/>
  <c r="AH218" i="1"/>
  <c r="N219" i="1"/>
  <c r="AJ219" i="1" s="1"/>
  <c r="AM219" i="1"/>
  <c r="N220" i="1"/>
  <c r="AJ220" i="1"/>
  <c r="T220" i="1"/>
  <c r="AH220" i="1"/>
  <c r="N221" i="1"/>
  <c r="AJ221" i="1"/>
  <c r="AM221" i="1"/>
  <c r="N222" i="1"/>
  <c r="AJ222" i="1" s="1"/>
  <c r="T222" i="1"/>
  <c r="AL222" i="1"/>
  <c r="AN222" i="1"/>
  <c r="AH222" i="1"/>
  <c r="N223" i="1"/>
  <c r="AJ223" i="1" s="1"/>
  <c r="AK223" i="1"/>
  <c r="AR223" i="1" s="1"/>
  <c r="N224" i="1"/>
  <c r="AJ224" i="1" s="1"/>
  <c r="T224" i="1"/>
  <c r="AP224" i="1" s="1"/>
  <c r="P81" i="33"/>
  <c r="AH224" i="1"/>
  <c r="N225" i="1"/>
  <c r="AJ225" i="1" s="1"/>
  <c r="T225" i="1"/>
  <c r="AH225" i="1"/>
  <c r="N226" i="1"/>
  <c r="AJ226" i="1" s="1"/>
  <c r="T226" i="1"/>
  <c r="AL226" i="1"/>
  <c r="AR226" i="1" s="1"/>
  <c r="AN226" i="1"/>
  <c r="AH226" i="1"/>
  <c r="N227" i="1"/>
  <c r="AJ227" i="1" s="1"/>
  <c r="T227" i="1"/>
  <c r="AH227" i="1"/>
  <c r="N228" i="1"/>
  <c r="AJ228" i="1" s="1"/>
  <c r="AL228" i="1"/>
  <c r="AR228" i="1" s="1"/>
  <c r="AN228" i="1"/>
  <c r="AH228" i="1"/>
  <c r="N229" i="1"/>
  <c r="AJ229" i="1" s="1"/>
  <c r="AN229" i="1"/>
  <c r="N230" i="1"/>
  <c r="AJ230" i="1"/>
  <c r="AK230" i="1"/>
  <c r="AN230" i="1"/>
  <c r="N231" i="1"/>
  <c r="AJ231" i="1"/>
  <c r="AN231" i="1"/>
  <c r="N232" i="1"/>
  <c r="AJ232" i="1" s="1"/>
  <c r="T232" i="1"/>
  <c r="AL232" i="1"/>
  <c r="AR232" i="1" s="1"/>
  <c r="AH232" i="1"/>
  <c r="N233" i="1"/>
  <c r="AJ233" i="1"/>
  <c r="T233" i="1"/>
  <c r="AH233" i="1"/>
  <c r="N234" i="1"/>
  <c r="AJ234" i="1"/>
  <c r="T234" i="1"/>
  <c r="AL234" i="1"/>
  <c r="AR234" i="1" s="1"/>
  <c r="AH234" i="1"/>
  <c r="N235" i="1"/>
  <c r="AJ235" i="1"/>
  <c r="T235" i="1"/>
  <c r="AN235" i="1"/>
  <c r="AH235" i="1"/>
  <c r="N236" i="1"/>
  <c r="AJ236" i="1" s="1"/>
  <c r="AK236" i="1"/>
  <c r="N237" i="1"/>
  <c r="AJ237" i="1"/>
  <c r="T237" i="1"/>
  <c r="AH237" i="1"/>
  <c r="N238" i="1"/>
  <c r="AJ238" i="1"/>
  <c r="T238" i="1"/>
  <c r="AL238" i="1"/>
  <c r="AR238" i="1" s="1"/>
  <c r="AH238" i="1"/>
  <c r="N239" i="1"/>
  <c r="AJ239" i="1" s="1"/>
  <c r="AM239" i="1"/>
  <c r="N240" i="1"/>
  <c r="AJ240" i="1"/>
  <c r="AN240" i="1"/>
  <c r="N241" i="1"/>
  <c r="AJ241" i="1" s="1"/>
  <c r="T241" i="1"/>
  <c r="AP241" i="1" s="1"/>
  <c r="AH241" i="1"/>
  <c r="N242" i="1"/>
  <c r="AJ242" i="1"/>
  <c r="T242" i="1"/>
  <c r="AL242" i="1"/>
  <c r="AN242" i="1"/>
  <c r="AH242" i="1"/>
  <c r="N243" i="1"/>
  <c r="AJ243" i="1"/>
  <c r="T243" i="1"/>
  <c r="AN243" i="1"/>
  <c r="AH243" i="1"/>
  <c r="N244" i="1"/>
  <c r="AJ244" i="1" s="1"/>
  <c r="T244" i="1"/>
  <c r="AP244" i="1" s="1"/>
  <c r="AL244" i="1"/>
  <c r="AN244" i="1"/>
  <c r="AS244" i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 s="1"/>
  <c r="AM249" i="1"/>
  <c r="N250" i="1"/>
  <c r="AJ250" i="1"/>
  <c r="AN250" i="1"/>
  <c r="N251" i="1"/>
  <c r="AJ251" i="1" s="1"/>
  <c r="T251" i="1"/>
  <c r="AP251" i="1" s="1"/>
  <c r="AN251" i="1"/>
  <c r="AH251" i="1"/>
  <c r="N252" i="1"/>
  <c r="AJ252" i="1" s="1"/>
  <c r="T252" i="1"/>
  <c r="AH252" i="1"/>
  <c r="N253" i="1"/>
  <c r="AJ253" i="1" s="1"/>
  <c r="N254" i="1"/>
  <c r="AJ254" i="1" s="1"/>
  <c r="AK254" i="1"/>
  <c r="AR254" i="1" s="1"/>
  <c r="N255" i="1"/>
  <c r="AJ255" i="1"/>
  <c r="N256" i="1"/>
  <c r="AJ256" i="1"/>
  <c r="AK256" i="1"/>
  <c r="AR256" i="1" s="1"/>
  <c r="N257" i="1"/>
  <c r="AJ257" i="1" s="1"/>
  <c r="T257" i="1"/>
  <c r="AM257" i="1"/>
  <c r="AH257" i="1"/>
  <c r="N258" i="1"/>
  <c r="AJ258" i="1"/>
  <c r="T258" i="1"/>
  <c r="AL258" i="1"/>
  <c r="AH258" i="1"/>
  <c r="N259" i="1"/>
  <c r="AJ259" i="1" s="1"/>
  <c r="T259" i="1"/>
  <c r="AP259" i="1" s="1"/>
  <c r="AT259" i="1" s="1"/>
  <c r="AN259" i="1"/>
  <c r="AH259" i="1"/>
  <c r="N260" i="1"/>
  <c r="AJ260" i="1" s="1"/>
  <c r="T260" i="1"/>
  <c r="AP260" i="1" s="1"/>
  <c r="AL260" i="1"/>
  <c r="AR260" i="1" s="1"/>
  <c r="AH260" i="1"/>
  <c r="N261" i="1"/>
  <c r="AJ261" i="1" s="1"/>
  <c r="T261" i="1"/>
  <c r="AM261" i="1"/>
  <c r="AN261" i="1"/>
  <c r="AH261" i="1"/>
  <c r="N262" i="1"/>
  <c r="AJ262" i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/>
  <c r="AN264" i="1"/>
  <c r="AH264" i="1"/>
  <c r="N265" i="1"/>
  <c r="AJ265" i="1"/>
  <c r="T265" i="1"/>
  <c r="AM265" i="1"/>
  <c r="AH265" i="1"/>
  <c r="N266" i="1"/>
  <c r="AJ266" i="1" s="1"/>
  <c r="T266" i="1"/>
  <c r="AP266" i="1" s="1"/>
  <c r="AL266" i="1"/>
  <c r="AN266" i="1"/>
  <c r="AH266" i="1"/>
  <c r="N267" i="1"/>
  <c r="AJ267" i="1"/>
  <c r="T267" i="1"/>
  <c r="AP267" i="1"/>
  <c r="AN267" i="1"/>
  <c r="AH267" i="1"/>
  <c r="AX267" i="1" s="1"/>
  <c r="N268" i="1"/>
  <c r="AJ268" i="1"/>
  <c r="T268" i="1"/>
  <c r="AL268" i="1"/>
  <c r="AH268" i="1"/>
  <c r="AX268" i="1"/>
  <c r="N269" i="1"/>
  <c r="AJ269" i="1" s="1"/>
  <c r="T269" i="1"/>
  <c r="AK269" i="1"/>
  <c r="AL269" i="1"/>
  <c r="AM269" i="1"/>
  <c r="AH269" i="1"/>
  <c r="AX269" i="1"/>
  <c r="N270" i="1"/>
  <c r="AJ270" i="1" s="1"/>
  <c r="T270" i="1"/>
  <c r="AK270" i="1"/>
  <c r="AH270" i="1"/>
  <c r="AX270" i="1" s="1"/>
  <c r="N271" i="1"/>
  <c r="AJ271" i="1" s="1"/>
  <c r="S271" i="1"/>
  <c r="T271" i="1"/>
  <c r="AP271" i="1" s="1"/>
  <c r="AM271" i="1"/>
  <c r="AG271" i="1"/>
  <c r="AO271" i="1" s="1"/>
  <c r="AH271" i="1"/>
  <c r="N272" i="1"/>
  <c r="AJ272" i="1"/>
  <c r="S272" i="1"/>
  <c r="T272" i="1"/>
  <c r="AP272" i="1" s="1"/>
  <c r="AK272" i="1"/>
  <c r="AG272" i="1"/>
  <c r="AH272" i="1"/>
  <c r="N273" i="1"/>
  <c r="AJ273" i="1"/>
  <c r="S273" i="1"/>
  <c r="T273" i="1"/>
  <c r="AP273" i="1"/>
  <c r="AM273" i="1"/>
  <c r="AG273" i="1"/>
  <c r="AO273" i="1" s="1"/>
  <c r="AH273" i="1"/>
  <c r="N274" i="1"/>
  <c r="AJ274" i="1"/>
  <c r="S274" i="1"/>
  <c r="T274" i="1"/>
  <c r="AK274" i="1"/>
  <c r="AG274" i="1"/>
  <c r="AH274" i="1"/>
  <c r="AP274" i="1" s="1"/>
  <c r="N275" i="1"/>
  <c r="AJ275" i="1"/>
  <c r="S275" i="1"/>
  <c r="AO275" i="1"/>
  <c r="T275" i="1"/>
  <c r="AM275" i="1"/>
  <c r="AG275" i="1"/>
  <c r="AH275" i="1"/>
  <c r="N276" i="1"/>
  <c r="AJ276" i="1"/>
  <c r="S276" i="1"/>
  <c r="T276" i="1"/>
  <c r="AK276" i="1"/>
  <c r="AN276" i="1"/>
  <c r="AG276" i="1"/>
  <c r="AH276" i="1"/>
  <c r="AP276" i="1" s="1"/>
  <c r="N277" i="1"/>
  <c r="AJ277" i="1" s="1"/>
  <c r="S277" i="1"/>
  <c r="AO277" i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AO279" i="1"/>
  <c r="T279" i="1"/>
  <c r="AP279" i="1" s="1"/>
  <c r="AL279" i="1"/>
  <c r="AM279" i="1"/>
  <c r="AN279" i="1"/>
  <c r="AG279" i="1"/>
  <c r="AH279" i="1"/>
  <c r="N280" i="1"/>
  <c r="AJ280" i="1"/>
  <c r="S280" i="1"/>
  <c r="AO280" i="1"/>
  <c r="T280" i="1"/>
  <c r="AK280" i="1"/>
  <c r="AG280" i="1"/>
  <c r="AH280" i="1"/>
  <c r="N281" i="1"/>
  <c r="AJ281" i="1"/>
  <c r="S281" i="1"/>
  <c r="AO281" i="1"/>
  <c r="T281" i="1"/>
  <c r="AM281" i="1"/>
  <c r="AG281" i="1"/>
  <c r="AH281" i="1"/>
  <c r="AN281" i="1"/>
  <c r="N282" i="1"/>
  <c r="AJ282" i="1" s="1"/>
  <c r="S282" i="1"/>
  <c r="T282" i="1"/>
  <c r="AK282" i="1"/>
  <c r="AM282" i="1"/>
  <c r="AG282" i="1"/>
  <c r="AO282" i="1" s="1"/>
  <c r="AH282" i="1"/>
  <c r="N283" i="1"/>
  <c r="AJ283" i="1"/>
  <c r="AM283" i="1"/>
  <c r="AN283" i="1"/>
  <c r="N284" i="1"/>
  <c r="AJ284" i="1"/>
  <c r="T284" i="1"/>
  <c r="AH284" i="1"/>
  <c r="J86" i="4" s="1"/>
  <c r="J86" i="8" s="1"/>
  <c r="AR284" i="1"/>
  <c r="AJ285" i="1"/>
  <c r="N286" i="1"/>
  <c r="AJ286" i="1" s="1"/>
  <c r="AK286" i="1"/>
  <c r="AR286" i="1"/>
  <c r="AN286" i="1"/>
  <c r="N287" i="1"/>
  <c r="AJ287" i="1"/>
  <c r="AK287" i="1"/>
  <c r="AR287" i="1" s="1"/>
  <c r="N288" i="1"/>
  <c r="AJ288" i="1" s="1"/>
  <c r="AN288" i="1"/>
  <c r="N289" i="1"/>
  <c r="AJ289" i="1"/>
  <c r="AK289" i="1"/>
  <c r="AM289" i="1"/>
  <c r="N290" i="1"/>
  <c r="AJ290" i="1"/>
  <c r="AN290" i="1"/>
  <c r="N291" i="1"/>
  <c r="AJ291" i="1"/>
  <c r="AN291" i="1"/>
  <c r="N292" i="1"/>
  <c r="AJ292" i="1"/>
  <c r="AK292" i="1"/>
  <c r="AN292" i="1"/>
  <c r="N293" i="1"/>
  <c r="AJ293" i="1"/>
  <c r="AK293" i="1"/>
  <c r="AR293" i="1"/>
  <c r="AM293" i="1"/>
  <c r="N294" i="1"/>
  <c r="AN294" i="1"/>
  <c r="AJ294" i="1"/>
  <c r="N295" i="1"/>
  <c r="AJ295" i="1"/>
  <c r="AM295" i="1"/>
  <c r="AN295" i="1"/>
  <c r="N296" i="1"/>
  <c r="AJ296" i="1"/>
  <c r="AN296" i="1"/>
  <c r="N297" i="1"/>
  <c r="AJ297" i="1" s="1"/>
  <c r="AM297" i="1"/>
  <c r="AN297" i="1"/>
  <c r="N298" i="1"/>
  <c r="AJ298" i="1" s="1"/>
  <c r="AN298" i="1"/>
  <c r="N299" i="1"/>
  <c r="AJ299" i="1"/>
  <c r="AN299" i="1"/>
  <c r="N300" i="1"/>
  <c r="AJ300" i="1"/>
  <c r="N301" i="1"/>
  <c r="AJ301" i="1" s="1"/>
  <c r="AM301" i="1"/>
  <c r="N302" i="1"/>
  <c r="AJ302" i="1"/>
  <c r="AM302" i="1"/>
  <c r="AN302" i="1"/>
  <c r="N303" i="1"/>
  <c r="AJ303" i="1"/>
  <c r="AM303" i="1"/>
  <c r="AN303" i="1"/>
  <c r="N304" i="1"/>
  <c r="AJ304" i="1"/>
  <c r="AN304" i="1"/>
  <c r="N305" i="1"/>
  <c r="AJ305" i="1"/>
  <c r="AM305" i="1"/>
  <c r="AN305" i="1"/>
  <c r="N306" i="1"/>
  <c r="AJ306" i="1"/>
  <c r="AN306" i="1"/>
  <c r="N307" i="1"/>
  <c r="AJ307" i="1"/>
  <c r="AN307" i="1"/>
  <c r="N308" i="1"/>
  <c r="AJ308" i="1" s="1"/>
  <c r="AM308" i="1"/>
  <c r="N309" i="1"/>
  <c r="AJ309" i="1"/>
  <c r="AM309" i="1"/>
  <c r="N310" i="1"/>
  <c r="AJ310" i="1"/>
  <c r="AN310" i="1"/>
  <c r="N311" i="1"/>
  <c r="AJ311" i="1"/>
  <c r="AM311" i="1"/>
  <c r="AN311" i="1"/>
  <c r="N312" i="1"/>
  <c r="AJ312" i="1"/>
  <c r="AN312" i="1"/>
  <c r="N313" i="1"/>
  <c r="AJ313" i="1" s="1"/>
  <c r="AM313" i="1"/>
  <c r="AN313" i="1"/>
  <c r="N314" i="1"/>
  <c r="AJ314" i="1" s="1"/>
  <c r="AN314" i="1"/>
  <c r="N315" i="1"/>
  <c r="AJ315" i="1"/>
  <c r="AM315" i="1"/>
  <c r="AN315" i="1"/>
  <c r="N316" i="1"/>
  <c r="AJ316" i="1"/>
  <c r="AN316" i="1"/>
  <c r="N317" i="1"/>
  <c r="AJ317" i="1"/>
  <c r="AM317" i="1"/>
  <c r="AN317" i="1"/>
  <c r="N318" i="1"/>
  <c r="AJ318" i="1"/>
  <c r="N319" i="1"/>
  <c r="AJ319" i="1" s="1"/>
  <c r="AN319" i="1"/>
  <c r="N320" i="1"/>
  <c r="AJ320" i="1"/>
  <c r="N321" i="1"/>
  <c r="AJ321" i="1"/>
  <c r="N322" i="1"/>
  <c r="AJ322" i="1" s="1"/>
  <c r="S322" i="1"/>
  <c r="T322" i="1"/>
  <c r="AK322" i="1"/>
  <c r="AM322" i="1"/>
  <c r="AG322" i="1"/>
  <c r="AH322" i="1"/>
  <c r="N323" i="1"/>
  <c r="AJ323" i="1"/>
  <c r="AM323" i="1"/>
  <c r="N324" i="1"/>
  <c r="AJ324" i="1"/>
  <c r="AK324" i="1"/>
  <c r="AR324" i="1" s="1"/>
  <c r="N325" i="1"/>
  <c r="AJ325" i="1"/>
  <c r="AN325" i="1"/>
  <c r="N326" i="1"/>
  <c r="AJ326" i="1" s="1"/>
  <c r="N327" i="1"/>
  <c r="AJ327" i="1"/>
  <c r="S327" i="1"/>
  <c r="AO327" i="1" s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AP328" i="1" s="1"/>
  <c r="N329" i="1"/>
  <c r="AJ329" i="1"/>
  <c r="S329" i="1"/>
  <c r="T329" i="1"/>
  <c r="AL329" i="1"/>
  <c r="AM329" i="1"/>
  <c r="AG329" i="1"/>
  <c r="AO329" i="1" s="1"/>
  <c r="AH329" i="1"/>
  <c r="N330" i="1"/>
  <c r="S330" i="1"/>
  <c r="T330" i="1"/>
  <c r="AP330" i="1" s="1"/>
  <c r="AK330" i="1"/>
  <c r="AM330" i="1"/>
  <c r="AN330" i="1"/>
  <c r="AG330" i="1"/>
  <c r="AH330" i="1"/>
  <c r="AJ330" i="1"/>
  <c r="N331" i="1"/>
  <c r="AJ331" i="1" s="1"/>
  <c r="AK331" i="1"/>
  <c r="AM331" i="1"/>
  <c r="N332" i="1"/>
  <c r="AJ332" i="1" s="1"/>
  <c r="AN332" i="1"/>
  <c r="N333" i="1"/>
  <c r="AJ333" i="1"/>
  <c r="AN333" i="1"/>
  <c r="N334" i="1"/>
  <c r="AJ334" i="1"/>
  <c r="N335" i="1"/>
  <c r="AJ335" i="1" s="1"/>
  <c r="AN335" i="1"/>
  <c r="N336" i="1"/>
  <c r="AJ336" i="1"/>
  <c r="AK336" i="1"/>
  <c r="N337" i="1"/>
  <c r="AJ337" i="1"/>
  <c r="AL337" i="1"/>
  <c r="N338" i="1"/>
  <c r="AJ338" i="1"/>
  <c r="AK338" i="1"/>
  <c r="AR338" i="1"/>
  <c r="N339" i="1"/>
  <c r="AJ339" i="1"/>
  <c r="AM339" i="1"/>
  <c r="AN339" i="1"/>
  <c r="N340" i="1"/>
  <c r="AJ340" i="1"/>
  <c r="AK340" i="1"/>
  <c r="N341" i="1"/>
  <c r="AJ341" i="1" s="1"/>
  <c r="AK341" i="1"/>
  <c r="AR341" i="1" s="1"/>
  <c r="N342" i="1"/>
  <c r="AJ342" i="1"/>
  <c r="AN342" i="1"/>
  <c r="N343" i="1"/>
  <c r="AJ343" i="1"/>
  <c r="AM343" i="1"/>
  <c r="N344" i="1"/>
  <c r="AJ344" i="1"/>
  <c r="S344" i="1"/>
  <c r="T344" i="1"/>
  <c r="AP344" i="1" s="1"/>
  <c r="AK344" i="1"/>
  <c r="AN344" i="1"/>
  <c r="AG344" i="1"/>
  <c r="AH344" i="1"/>
  <c r="N345" i="1"/>
  <c r="AJ345" i="1"/>
  <c r="S345" i="1"/>
  <c r="T345" i="1"/>
  <c r="AN345" i="1"/>
  <c r="AG345" i="1"/>
  <c r="AH345" i="1"/>
  <c r="N346" i="1"/>
  <c r="AJ346" i="1"/>
  <c r="AN346" i="1"/>
  <c r="N347" i="1"/>
  <c r="AJ347" i="1" s="1"/>
  <c r="AK347" i="1"/>
  <c r="AR347" i="1"/>
  <c r="AM347" i="1"/>
  <c r="AN347" i="1"/>
  <c r="N348" i="1"/>
  <c r="AN348" i="1"/>
  <c r="AJ348" i="1"/>
  <c r="N349" i="1"/>
  <c r="AJ349" i="1"/>
  <c r="AM349" i="1"/>
  <c r="AN349" i="1"/>
  <c r="N350" i="1"/>
  <c r="AJ350" i="1"/>
  <c r="AN350" i="1"/>
  <c r="N351" i="1"/>
  <c r="AJ351" i="1" s="1"/>
  <c r="AM351" i="1"/>
  <c r="AN351" i="1"/>
  <c r="N352" i="1"/>
  <c r="AJ352" i="1" s="1"/>
  <c r="AN352" i="1"/>
  <c r="N353" i="1"/>
  <c r="AJ353" i="1"/>
  <c r="AM353" i="1"/>
  <c r="AN353" i="1"/>
  <c r="N354" i="1"/>
  <c r="AJ354" i="1"/>
  <c r="AN354" i="1"/>
  <c r="N355" i="1"/>
  <c r="AJ355" i="1"/>
  <c r="AK355" i="1"/>
  <c r="AM355" i="1"/>
  <c r="AN355" i="1"/>
  <c r="N356" i="1"/>
  <c r="AJ356" i="1"/>
  <c r="AN356" i="1"/>
  <c r="N357" i="1"/>
  <c r="AJ357" i="1"/>
  <c r="AN357" i="1"/>
  <c r="AK357" i="1"/>
  <c r="N358" i="1"/>
  <c r="AJ358" i="1"/>
  <c r="AM358" i="1"/>
  <c r="AN358" i="1"/>
  <c r="N359" i="1"/>
  <c r="AJ359" i="1"/>
  <c r="N360" i="1"/>
  <c r="AJ360" i="1" s="1"/>
  <c r="AN360" i="1"/>
  <c r="N361" i="1"/>
  <c r="AJ361" i="1"/>
  <c r="AK361" i="1"/>
  <c r="AM361" i="1"/>
  <c r="AN361" i="1"/>
  <c r="N362" i="1"/>
  <c r="AJ362" i="1" s="1"/>
  <c r="AN362" i="1"/>
  <c r="N363" i="1"/>
  <c r="AJ363" i="1"/>
  <c r="AM363" i="1"/>
  <c r="AK363" i="1"/>
  <c r="AR363" i="1" s="1"/>
  <c r="N364" i="1"/>
  <c r="AJ364" i="1"/>
  <c r="T364" i="1"/>
  <c r="AL364" i="1"/>
  <c r="AH364" i="1"/>
  <c r="AN364" i="1"/>
  <c r="AS364" i="1" s="1"/>
  <c r="N365" i="1"/>
  <c r="AJ365" i="1"/>
  <c r="T365" i="1"/>
  <c r="AH365" i="1"/>
  <c r="N366" i="1"/>
  <c r="AJ366" i="1"/>
  <c r="T366" i="1"/>
  <c r="AN366" i="1"/>
  <c r="AS366" i="1" s="1"/>
  <c r="AH366" i="1"/>
  <c r="AK366" i="1"/>
  <c r="N367" i="1"/>
  <c r="AJ367" i="1" s="1"/>
  <c r="T367" i="1"/>
  <c r="AM367" i="1"/>
  <c r="AN367" i="1"/>
  <c r="AH367" i="1"/>
  <c r="N368" i="1"/>
  <c r="AJ368" i="1"/>
  <c r="AK368" i="1"/>
  <c r="AR368" i="1" s="1"/>
  <c r="N369" i="1"/>
  <c r="AJ369" i="1"/>
  <c r="AM369" i="1"/>
  <c r="AN369" i="1"/>
  <c r="N370" i="1"/>
  <c r="AJ370" i="1"/>
  <c r="AK370" i="1"/>
  <c r="AR370" i="1" s="1"/>
  <c r="N371" i="1"/>
  <c r="AJ371" i="1" s="1"/>
  <c r="AN371" i="1"/>
  <c r="N372" i="1"/>
  <c r="AJ372" i="1"/>
  <c r="AK372" i="1"/>
  <c r="AR372" i="1" s="1"/>
  <c r="N373" i="1"/>
  <c r="AJ373" i="1"/>
  <c r="N374" i="1"/>
  <c r="AJ374" i="1" s="1"/>
  <c r="AK374" i="1"/>
  <c r="AM374" i="1"/>
  <c r="N375" i="1"/>
  <c r="AJ375" i="1" s="1"/>
  <c r="N376" i="1"/>
  <c r="AJ376" i="1"/>
  <c r="AK376" i="1"/>
  <c r="N377" i="1"/>
  <c r="AJ377" i="1"/>
  <c r="AK377" i="1"/>
  <c r="AM377" i="1"/>
  <c r="N378" i="1"/>
  <c r="AJ378" i="1"/>
  <c r="AM378" i="1"/>
  <c r="AN378" i="1"/>
  <c r="AK378" i="1"/>
  <c r="AR378" i="1" s="1"/>
  <c r="N379" i="1"/>
  <c r="AJ379" i="1"/>
  <c r="AM379" i="1"/>
  <c r="N380" i="1"/>
  <c r="AJ380" i="1"/>
  <c r="T380" i="1"/>
  <c r="AH380" i="1"/>
  <c r="N381" i="1"/>
  <c r="AJ381" i="1"/>
  <c r="T381" i="1"/>
  <c r="AN381" i="1"/>
  <c r="AH381" i="1"/>
  <c r="N382" i="1"/>
  <c r="AJ382" i="1"/>
  <c r="T382" i="1"/>
  <c r="AP382" i="1" s="1"/>
  <c r="AN382" i="1"/>
  <c r="AH382" i="1"/>
  <c r="AJ383" i="1"/>
  <c r="N384" i="1"/>
  <c r="AJ384" i="1"/>
  <c r="S384" i="1"/>
  <c r="T384" i="1"/>
  <c r="AP384" i="1" s="1"/>
  <c r="AR384" i="1"/>
  <c r="AG384" i="1"/>
  <c r="AH384" i="1"/>
  <c r="N385" i="1"/>
  <c r="AJ385" i="1"/>
  <c r="S385" i="1"/>
  <c r="AO385" i="1"/>
  <c r="T385" i="1"/>
  <c r="AN385" i="1"/>
  <c r="AG385" i="1"/>
  <c r="AH385" i="1"/>
  <c r="N386" i="1"/>
  <c r="AJ386" i="1"/>
  <c r="S386" i="1"/>
  <c r="T386" i="1"/>
  <c r="AP386" i="1" s="1"/>
  <c r="AG386" i="1"/>
  <c r="AH386" i="1"/>
  <c r="N387" i="1"/>
  <c r="AJ387" i="1" s="1"/>
  <c r="S387" i="1"/>
  <c r="T387" i="1"/>
  <c r="AG387" i="1"/>
  <c r="AH387" i="1"/>
  <c r="N388" i="1"/>
  <c r="AJ388" i="1"/>
  <c r="S388" i="1"/>
  <c r="T388" i="1"/>
  <c r="AG388" i="1"/>
  <c r="AH388" i="1"/>
  <c r="AP388" i="1" s="1"/>
  <c r="N389" i="1"/>
  <c r="AJ389" i="1"/>
  <c r="S389" i="1"/>
  <c r="T389" i="1"/>
  <c r="AG389" i="1"/>
  <c r="AH389" i="1"/>
  <c r="N390" i="1"/>
  <c r="AJ390" i="1"/>
  <c r="S390" i="1"/>
  <c r="T390" i="1"/>
  <c r="AP390" i="1"/>
  <c r="AG390" i="1"/>
  <c r="AH390" i="1"/>
  <c r="N391" i="1"/>
  <c r="AJ391" i="1"/>
  <c r="S391" i="1"/>
  <c r="T391" i="1"/>
  <c r="AG391" i="1"/>
  <c r="AH391" i="1"/>
  <c r="N392" i="1"/>
  <c r="AJ392" i="1" s="1"/>
  <c r="S392" i="1"/>
  <c r="T392" i="1"/>
  <c r="AP392" i="1"/>
  <c r="AG392" i="1"/>
  <c r="AH392" i="1"/>
  <c r="N393" i="1"/>
  <c r="AJ393" i="1"/>
  <c r="S393" i="1"/>
  <c r="T393" i="1"/>
  <c r="AP393" i="1"/>
  <c r="AN393" i="1"/>
  <c r="AG393" i="1"/>
  <c r="AH393" i="1"/>
  <c r="N394" i="1"/>
  <c r="AJ394" i="1"/>
  <c r="S394" i="1"/>
  <c r="T394" i="1"/>
  <c r="AG394" i="1"/>
  <c r="AH394" i="1"/>
  <c r="N395" i="1"/>
  <c r="AJ395" i="1"/>
  <c r="S395" i="1"/>
  <c r="T395" i="1"/>
  <c r="AP395" i="1"/>
  <c r="AM395" i="1"/>
  <c r="AG395" i="1"/>
  <c r="AO395" i="1" s="1"/>
  <c r="AT395" i="1" s="1"/>
  <c r="AH395" i="1"/>
  <c r="N396" i="1"/>
  <c r="AJ396" i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/>
  <c r="S398" i="1"/>
  <c r="T398" i="1"/>
  <c r="AR398" i="1"/>
  <c r="AN398" i="1"/>
  <c r="AG398" i="1"/>
  <c r="AH398" i="1"/>
  <c r="N399" i="1"/>
  <c r="AJ399" i="1"/>
  <c r="S399" i="1"/>
  <c r="T399" i="1"/>
  <c r="AG399" i="1"/>
  <c r="AH399" i="1"/>
  <c r="N400" i="1"/>
  <c r="AJ400" i="1"/>
  <c r="S400" i="1"/>
  <c r="T400" i="1"/>
  <c r="AR400" i="1"/>
  <c r="AG400" i="1"/>
  <c r="AH400" i="1"/>
  <c r="N401" i="1"/>
  <c r="AJ401" i="1"/>
  <c r="S401" i="1"/>
  <c r="T401" i="1"/>
  <c r="AP401" i="1"/>
  <c r="AN401" i="1"/>
  <c r="AG401" i="1"/>
  <c r="AO401" i="1" s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/>
  <c r="AJ409" i="1"/>
  <c r="AM409" i="1"/>
  <c r="N410" i="1"/>
  <c r="AJ410" i="1"/>
  <c r="S410" i="1"/>
  <c r="AO410" i="1"/>
  <c r="T410" i="1"/>
  <c r="AP410" i="1"/>
  <c r="AG410" i="1"/>
  <c r="AH410" i="1"/>
  <c r="N411" i="1"/>
  <c r="AJ411" i="1"/>
  <c r="S411" i="1"/>
  <c r="T411" i="1"/>
  <c r="AP411" i="1"/>
  <c r="AM411" i="1"/>
  <c r="AG411" i="1"/>
  <c r="AH411" i="1"/>
  <c r="N412" i="1"/>
  <c r="AJ412" i="1"/>
  <c r="S412" i="1"/>
  <c r="T412" i="1"/>
  <c r="AN412" i="1"/>
  <c r="AG412" i="1"/>
  <c r="AH412" i="1"/>
  <c r="N413" i="1"/>
  <c r="AJ413" i="1"/>
  <c r="S413" i="1"/>
  <c r="T413" i="1"/>
  <c r="AN413" i="1"/>
  <c r="AG413" i="1"/>
  <c r="AH413" i="1"/>
  <c r="N414" i="1"/>
  <c r="AJ414" i="1"/>
  <c r="S414" i="1"/>
  <c r="T414" i="1"/>
  <c r="AP414" i="1" s="1"/>
  <c r="AG414" i="1"/>
  <c r="AH414" i="1"/>
  <c r="N415" i="1"/>
  <c r="AJ415" i="1" s="1"/>
  <c r="AN415" i="1"/>
  <c r="N416" i="1"/>
  <c r="AJ416" i="1"/>
  <c r="T416" i="1"/>
  <c r="AH416" i="1"/>
  <c r="N417" i="1"/>
  <c r="AJ417" i="1"/>
  <c r="S417" i="1"/>
  <c r="T417" i="1"/>
  <c r="AP417" i="1"/>
  <c r="AM417" i="1"/>
  <c r="AG417" i="1"/>
  <c r="AO417" i="1" s="1"/>
  <c r="AH417" i="1"/>
  <c r="N418" i="1"/>
  <c r="AJ418" i="1" s="1"/>
  <c r="S418" i="1"/>
  <c r="T418" i="1"/>
  <c r="AP418" i="1" s="1"/>
  <c r="AN418" i="1"/>
  <c r="AG418" i="1"/>
  <c r="AO418" i="1" s="1"/>
  <c r="AH418" i="1"/>
  <c r="N419" i="1"/>
  <c r="AJ419" i="1"/>
  <c r="S419" i="1"/>
  <c r="T419" i="1"/>
  <c r="AG419" i="1"/>
  <c r="AH419" i="1"/>
  <c r="N420" i="1"/>
  <c r="AJ420" i="1"/>
  <c r="S420" i="1"/>
  <c r="T420" i="1"/>
  <c r="AN420" i="1"/>
  <c r="AG420" i="1"/>
  <c r="AH420" i="1"/>
  <c r="N421" i="1"/>
  <c r="AJ421" i="1"/>
  <c r="S421" i="1"/>
  <c r="AO421" i="1" s="1"/>
  <c r="T421" i="1"/>
  <c r="AN421" i="1"/>
  <c r="AG421" i="1"/>
  <c r="AH421" i="1"/>
  <c r="N422" i="1"/>
  <c r="AJ422" i="1"/>
  <c r="S422" i="1"/>
  <c r="T422" i="1"/>
  <c r="AG422" i="1"/>
  <c r="AH422" i="1"/>
  <c r="N423" i="1"/>
  <c r="AJ423" i="1" s="1"/>
  <c r="S423" i="1"/>
  <c r="T423" i="1"/>
  <c r="AP423" i="1" s="1"/>
  <c r="AN423" i="1"/>
  <c r="AG423" i="1"/>
  <c r="AO423" i="1" s="1"/>
  <c r="AH423" i="1"/>
  <c r="N424" i="1"/>
  <c r="AJ424" i="1"/>
  <c r="S424" i="1"/>
  <c r="T424" i="1"/>
  <c r="AG424" i="1"/>
  <c r="AH424" i="1"/>
  <c r="N425" i="1"/>
  <c r="AJ425" i="1"/>
  <c r="S425" i="1"/>
  <c r="T425" i="1"/>
  <c r="AM425" i="1"/>
  <c r="AG425" i="1"/>
  <c r="AH425" i="1"/>
  <c r="N426" i="1"/>
  <c r="AJ426" i="1"/>
  <c r="S426" i="1"/>
  <c r="T426" i="1"/>
  <c r="AN426" i="1"/>
  <c r="AG426" i="1"/>
  <c r="AH426" i="1"/>
  <c r="N427" i="1"/>
  <c r="AJ427" i="1"/>
  <c r="S427" i="1"/>
  <c r="AO427" i="1"/>
  <c r="T427" i="1"/>
  <c r="AM427" i="1"/>
  <c r="AG427" i="1"/>
  <c r="AH427" i="1"/>
  <c r="N428" i="1"/>
  <c r="AJ428" i="1"/>
  <c r="S428" i="1"/>
  <c r="T428" i="1"/>
  <c r="AP428" i="1" s="1"/>
  <c r="AN428" i="1"/>
  <c r="AG428" i="1"/>
  <c r="AH428" i="1"/>
  <c r="N429" i="1"/>
  <c r="AJ429" i="1"/>
  <c r="S429" i="1"/>
  <c r="AO429" i="1"/>
  <c r="T429" i="1"/>
  <c r="AN429" i="1"/>
  <c r="AG429" i="1"/>
  <c r="AH429" i="1"/>
  <c r="N430" i="1"/>
  <c r="AJ430" i="1"/>
  <c r="S430" i="1"/>
  <c r="T430" i="1"/>
  <c r="AP430" i="1" s="1"/>
  <c r="AG430" i="1"/>
  <c r="AH430" i="1"/>
  <c r="N431" i="1"/>
  <c r="AJ431" i="1" s="1"/>
  <c r="S431" i="1"/>
  <c r="T431" i="1"/>
  <c r="AP431" i="1"/>
  <c r="AN431" i="1"/>
  <c r="AG431" i="1"/>
  <c r="AH431" i="1"/>
  <c r="N432" i="1"/>
  <c r="AJ432" i="1" s="1"/>
  <c r="S432" i="1"/>
  <c r="AO432" i="1"/>
  <c r="T432" i="1"/>
  <c r="AG432" i="1"/>
  <c r="AH432" i="1"/>
  <c r="N433" i="1"/>
  <c r="AJ433" i="1"/>
  <c r="S433" i="1"/>
  <c r="T433" i="1"/>
  <c r="AG433" i="1"/>
  <c r="AH433" i="1"/>
  <c r="N434" i="1"/>
  <c r="AJ434" i="1"/>
  <c r="S434" i="1"/>
  <c r="AO434" i="1"/>
  <c r="T434" i="1"/>
  <c r="AG434" i="1"/>
  <c r="AH434" i="1"/>
  <c r="AN434" i="1"/>
  <c r="N435" i="1"/>
  <c r="AJ435" i="1"/>
  <c r="S435" i="1"/>
  <c r="T435" i="1"/>
  <c r="AP435" i="1"/>
  <c r="AM435" i="1"/>
  <c r="AG435" i="1"/>
  <c r="AO435" i="1" s="1"/>
  <c r="AH435" i="1"/>
  <c r="N436" i="1"/>
  <c r="AJ436" i="1"/>
  <c r="S436" i="1"/>
  <c r="AO436" i="1" s="1"/>
  <c r="T436" i="1"/>
  <c r="AP436" i="1"/>
  <c r="AN436" i="1"/>
  <c r="AG436" i="1"/>
  <c r="AH436" i="1"/>
  <c r="N437" i="1"/>
  <c r="AJ437" i="1"/>
  <c r="S437" i="1"/>
  <c r="T437" i="1"/>
  <c r="AN437" i="1"/>
  <c r="AG437" i="1"/>
  <c r="AH437" i="1"/>
  <c r="AX437" i="1" s="1"/>
  <c r="N438" i="1"/>
  <c r="AJ438" i="1" s="1"/>
  <c r="S438" i="1"/>
  <c r="AO438" i="1"/>
  <c r="T438" i="1"/>
  <c r="AG438" i="1"/>
  <c r="AH438" i="1"/>
  <c r="N439" i="1"/>
  <c r="AJ439" i="1"/>
  <c r="S439" i="1"/>
  <c r="AO439" i="1"/>
  <c r="T439" i="1"/>
  <c r="AN439" i="1"/>
  <c r="AG439" i="1"/>
  <c r="AH439" i="1"/>
  <c r="N440" i="1"/>
  <c r="AJ440" i="1"/>
  <c r="S440" i="1"/>
  <c r="T440" i="1"/>
  <c r="AG440" i="1"/>
  <c r="AH440" i="1"/>
  <c r="N441" i="1"/>
  <c r="AJ441" i="1"/>
  <c r="S441" i="1"/>
  <c r="T441" i="1"/>
  <c r="AM441" i="1"/>
  <c r="AG441" i="1"/>
  <c r="AO441" i="1" s="1"/>
  <c r="AH441" i="1"/>
  <c r="AP441" i="1" s="1"/>
  <c r="N442" i="1"/>
  <c r="AJ442" i="1"/>
  <c r="S442" i="1"/>
  <c r="T442" i="1"/>
  <c r="AP442" i="1"/>
  <c r="AN442" i="1"/>
  <c r="AG442" i="1"/>
  <c r="AO442" i="1" s="1"/>
  <c r="AH442" i="1"/>
  <c r="N443" i="1"/>
  <c r="AJ443" i="1" s="1"/>
  <c r="S443" i="1"/>
  <c r="T443" i="1"/>
  <c r="AP443" i="1"/>
  <c r="AM443" i="1"/>
  <c r="AG443" i="1"/>
  <c r="AH443" i="1"/>
  <c r="N444" i="1"/>
  <c r="AJ444" i="1" s="1"/>
  <c r="S444" i="1"/>
  <c r="T444" i="1"/>
  <c r="AN444" i="1"/>
  <c r="AG444" i="1"/>
  <c r="AH444" i="1"/>
  <c r="N445" i="1"/>
  <c r="AJ445" i="1"/>
  <c r="S445" i="1"/>
  <c r="AO445" i="1"/>
  <c r="T445" i="1"/>
  <c r="AP445" i="1"/>
  <c r="AG445" i="1"/>
  <c r="AH445" i="1"/>
  <c r="N446" i="1"/>
  <c r="AJ446" i="1"/>
  <c r="S446" i="1"/>
  <c r="T446" i="1"/>
  <c r="AP446" i="1"/>
  <c r="AN446" i="1"/>
  <c r="AG446" i="1"/>
  <c r="AH446" i="1"/>
  <c r="N447" i="1"/>
  <c r="AJ447" i="1"/>
  <c r="S447" i="1"/>
  <c r="AO447" i="1"/>
  <c r="T447" i="1"/>
  <c r="AM447" i="1"/>
  <c r="AG447" i="1"/>
  <c r="AH447" i="1"/>
  <c r="N448" i="1"/>
  <c r="AJ448" i="1"/>
  <c r="S448" i="1"/>
  <c r="T448" i="1"/>
  <c r="AP448" i="1"/>
  <c r="AN448" i="1"/>
  <c r="AG448" i="1"/>
  <c r="AO448" i="1" s="1"/>
  <c r="AH448" i="1"/>
  <c r="N449" i="1"/>
  <c r="AJ449" i="1" s="1"/>
  <c r="S449" i="1"/>
  <c r="T449" i="1"/>
  <c r="AP449" i="1"/>
  <c r="AG449" i="1"/>
  <c r="AH449" i="1"/>
  <c r="N450" i="1"/>
  <c r="AJ450" i="1"/>
  <c r="S450" i="1"/>
  <c r="T450" i="1"/>
  <c r="AG450" i="1"/>
  <c r="AO450" i="1" s="1"/>
  <c r="AH450" i="1"/>
  <c r="N451" i="1"/>
  <c r="AJ451" i="1"/>
  <c r="S451" i="1"/>
  <c r="T451" i="1"/>
  <c r="AG451" i="1"/>
  <c r="AH451" i="1"/>
  <c r="AP451" i="1" s="1"/>
  <c r="N452" i="1"/>
  <c r="AJ452" i="1"/>
  <c r="S452" i="1"/>
  <c r="AO452" i="1"/>
  <c r="T452" i="1"/>
  <c r="AG452" i="1"/>
  <c r="AH452" i="1"/>
  <c r="N453" i="1"/>
  <c r="AJ453" i="1" s="1"/>
  <c r="S453" i="1"/>
  <c r="T453" i="1"/>
  <c r="AP453" i="1" s="1"/>
  <c r="AM453" i="1"/>
  <c r="AG453" i="1"/>
  <c r="AO453" i="1" s="1"/>
  <c r="AH453" i="1"/>
  <c r="N454" i="1"/>
  <c r="AJ454" i="1"/>
  <c r="S454" i="1"/>
  <c r="T454" i="1"/>
  <c r="AN454" i="1"/>
  <c r="AG454" i="1"/>
  <c r="AH454" i="1"/>
  <c r="N455" i="1"/>
  <c r="AJ455" i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/>
  <c r="S457" i="1"/>
  <c r="AO457" i="1"/>
  <c r="T457" i="1"/>
  <c r="AN457" i="1"/>
  <c r="AG457" i="1"/>
  <c r="AH457" i="1"/>
  <c r="N458" i="1"/>
  <c r="AJ458" i="1"/>
  <c r="S458" i="1"/>
  <c r="T458" i="1"/>
  <c r="AG458" i="1"/>
  <c r="AH458" i="1"/>
  <c r="N459" i="1"/>
  <c r="AJ459" i="1"/>
  <c r="S459" i="1"/>
  <c r="T459" i="1"/>
  <c r="AP459" i="1"/>
  <c r="AN459" i="1"/>
  <c r="AG459" i="1"/>
  <c r="AO459" i="1" s="1"/>
  <c r="AH459" i="1"/>
  <c r="N460" i="1"/>
  <c r="AJ460" i="1"/>
  <c r="S460" i="1"/>
  <c r="T460" i="1"/>
  <c r="AG460" i="1"/>
  <c r="AH460" i="1"/>
  <c r="AP460" i="1" s="1"/>
  <c r="N461" i="1"/>
  <c r="AJ461" i="1"/>
  <c r="S461" i="1"/>
  <c r="T461" i="1"/>
  <c r="AM461" i="1"/>
  <c r="AG461" i="1"/>
  <c r="AH461" i="1"/>
  <c r="N462" i="1"/>
  <c r="AJ462" i="1" s="1"/>
  <c r="S462" i="1"/>
  <c r="T462" i="1"/>
  <c r="AN462" i="1"/>
  <c r="AG462" i="1"/>
  <c r="AH462" i="1"/>
  <c r="N463" i="1"/>
  <c r="AJ463" i="1" s="1"/>
  <c r="S463" i="1"/>
  <c r="T463" i="1"/>
  <c r="AP463" i="1"/>
  <c r="AG463" i="1"/>
  <c r="AH463" i="1"/>
  <c r="N464" i="1"/>
  <c r="AJ464" i="1"/>
  <c r="S464" i="1"/>
  <c r="T464" i="1"/>
  <c r="AN464" i="1"/>
  <c r="AG464" i="1"/>
  <c r="AH464" i="1"/>
  <c r="N465" i="1"/>
  <c r="AJ465" i="1"/>
  <c r="S465" i="1"/>
  <c r="AO465" i="1" s="1"/>
  <c r="T465" i="1"/>
  <c r="AP465" i="1"/>
  <c r="AM465" i="1"/>
  <c r="AG465" i="1"/>
  <c r="AH465" i="1"/>
  <c r="N466" i="1"/>
  <c r="AJ466" i="1" s="1"/>
  <c r="S466" i="1"/>
  <c r="T466" i="1"/>
  <c r="AP466" i="1"/>
  <c r="AG466" i="1"/>
  <c r="AH466" i="1"/>
  <c r="N467" i="1"/>
  <c r="AJ467" i="1"/>
  <c r="S467" i="1"/>
  <c r="T467" i="1"/>
  <c r="AM467" i="1"/>
  <c r="AG467" i="1"/>
  <c r="AH467" i="1"/>
  <c r="N468" i="1"/>
  <c r="AJ468" i="1"/>
  <c r="S468" i="1"/>
  <c r="T468" i="1"/>
  <c r="AN468" i="1"/>
  <c r="AG468" i="1"/>
  <c r="AH468" i="1"/>
  <c r="N469" i="1"/>
  <c r="AJ469" i="1" s="1"/>
  <c r="S469" i="1"/>
  <c r="AO469" i="1"/>
  <c r="T469" i="1"/>
  <c r="AN469" i="1"/>
  <c r="AG469" i="1"/>
  <c r="AH469" i="1"/>
  <c r="N470" i="1"/>
  <c r="AJ470" i="1" s="1"/>
  <c r="S470" i="1"/>
  <c r="T470" i="1"/>
  <c r="AG470" i="1"/>
  <c r="AH470" i="1"/>
  <c r="N471" i="1"/>
  <c r="AJ471" i="1"/>
  <c r="S471" i="1"/>
  <c r="AO471" i="1" s="1"/>
  <c r="T471" i="1"/>
  <c r="AP471" i="1"/>
  <c r="AN471" i="1"/>
  <c r="AG471" i="1"/>
  <c r="AH471" i="1"/>
  <c r="N472" i="1"/>
  <c r="AJ472" i="1" s="1"/>
  <c r="S472" i="1"/>
  <c r="T472" i="1"/>
  <c r="AP472" i="1"/>
  <c r="AG472" i="1"/>
  <c r="AH472" i="1"/>
  <c r="N473" i="1"/>
  <c r="AJ473" i="1"/>
  <c r="S473" i="1"/>
  <c r="T473" i="1"/>
  <c r="AM473" i="1"/>
  <c r="AG473" i="1"/>
  <c r="AH473" i="1"/>
  <c r="N474" i="1"/>
  <c r="AJ474" i="1"/>
  <c r="S474" i="1"/>
  <c r="T474" i="1"/>
  <c r="AN474" i="1"/>
  <c r="AG474" i="1"/>
  <c r="AH474" i="1"/>
  <c r="N475" i="1"/>
  <c r="AJ475" i="1" s="1"/>
  <c r="S475" i="1"/>
  <c r="T475" i="1"/>
  <c r="AP475" i="1" s="1"/>
  <c r="AG475" i="1"/>
  <c r="AH475" i="1"/>
  <c r="N476" i="1"/>
  <c r="AJ476" i="1" s="1"/>
  <c r="S476" i="1"/>
  <c r="T476" i="1"/>
  <c r="AG476" i="1"/>
  <c r="AO476" i="1" s="1"/>
  <c r="AH476" i="1"/>
  <c r="N477" i="1"/>
  <c r="AJ477" i="1"/>
  <c r="S477" i="1"/>
  <c r="AO477" i="1" s="1"/>
  <c r="T477" i="1"/>
  <c r="AP477" i="1"/>
  <c r="AM477" i="1"/>
  <c r="AG477" i="1"/>
  <c r="AH477" i="1"/>
  <c r="N478" i="1"/>
  <c r="AJ478" i="1" s="1"/>
  <c r="S478" i="1"/>
  <c r="T478" i="1"/>
  <c r="AG478" i="1"/>
  <c r="AH478" i="1"/>
  <c r="N479" i="1"/>
  <c r="AJ479" i="1"/>
  <c r="S479" i="1"/>
  <c r="T479" i="1"/>
  <c r="AM479" i="1"/>
  <c r="AG479" i="1"/>
  <c r="AH479" i="1"/>
  <c r="N480" i="1"/>
  <c r="AJ480" i="1" s="1"/>
  <c r="S480" i="1"/>
  <c r="AO480" i="1" s="1"/>
  <c r="T480" i="1"/>
  <c r="AN480" i="1"/>
  <c r="AG480" i="1"/>
  <c r="AH480" i="1"/>
  <c r="N481" i="1"/>
  <c r="AJ481" i="1" s="1"/>
  <c r="S481" i="1"/>
  <c r="T481" i="1"/>
  <c r="AP481" i="1" s="1"/>
  <c r="AN481" i="1"/>
  <c r="AG481" i="1"/>
  <c r="AH481" i="1"/>
  <c r="N482" i="1"/>
  <c r="AJ482" i="1" s="1"/>
  <c r="S482" i="1"/>
  <c r="AO482" i="1" s="1"/>
  <c r="T482" i="1"/>
  <c r="AG482" i="1"/>
  <c r="AH482" i="1"/>
  <c r="N483" i="1"/>
  <c r="AJ483" i="1"/>
  <c r="S483" i="1"/>
  <c r="T483" i="1"/>
  <c r="AP483" i="1"/>
  <c r="AN483" i="1"/>
  <c r="AG483" i="1"/>
  <c r="AO483" i="1" s="1"/>
  <c r="AH483" i="1"/>
  <c r="N484" i="1"/>
  <c r="AJ484" i="1" s="1"/>
  <c r="S484" i="1"/>
  <c r="T484" i="1"/>
  <c r="AG484" i="1"/>
  <c r="AH484" i="1"/>
  <c r="N485" i="1"/>
  <c r="AJ485" i="1"/>
  <c r="S485" i="1"/>
  <c r="T485" i="1"/>
  <c r="AM485" i="1"/>
  <c r="AG485" i="1"/>
  <c r="AH485" i="1"/>
  <c r="N486" i="1"/>
  <c r="AJ486" i="1"/>
  <c r="S486" i="1"/>
  <c r="AO486" i="1" s="1"/>
  <c r="T486" i="1"/>
  <c r="AN486" i="1"/>
  <c r="AG486" i="1"/>
  <c r="AH486" i="1"/>
  <c r="N487" i="1"/>
  <c r="AJ487" i="1"/>
  <c r="S487" i="1"/>
  <c r="T487" i="1"/>
  <c r="AG487" i="1"/>
  <c r="AH487" i="1"/>
  <c r="N488" i="1"/>
  <c r="AJ488" i="1" s="1"/>
  <c r="S488" i="1"/>
  <c r="T488" i="1"/>
  <c r="AP488" i="1" s="1"/>
  <c r="AN488" i="1"/>
  <c r="AG488" i="1"/>
  <c r="AO488" i="1" s="1"/>
  <c r="AH488" i="1"/>
  <c r="N489" i="1"/>
  <c r="AJ489" i="1" s="1"/>
  <c r="S489" i="1"/>
  <c r="AO489" i="1" s="1"/>
  <c r="T489" i="1"/>
  <c r="AP489" i="1" s="1"/>
  <c r="AN489" i="1"/>
  <c r="AG489" i="1"/>
  <c r="AH489" i="1"/>
  <c r="N490" i="1"/>
  <c r="AJ490" i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/>
  <c r="S492" i="1"/>
  <c r="T492" i="1"/>
  <c r="AG492" i="1"/>
  <c r="AH492" i="1"/>
  <c r="AP492" i="1" s="1"/>
  <c r="N493" i="1"/>
  <c r="AJ493" i="1"/>
  <c r="S493" i="1"/>
  <c r="AO493" i="1" s="1"/>
  <c r="T493" i="1"/>
  <c r="AG493" i="1"/>
  <c r="AH493" i="1"/>
  <c r="N494" i="1"/>
  <c r="AJ494" i="1" s="1"/>
  <c r="S494" i="1"/>
  <c r="AO494" i="1" s="1"/>
  <c r="T494" i="1"/>
  <c r="AP494" i="1" s="1"/>
  <c r="AN494" i="1"/>
  <c r="AG494" i="1"/>
  <c r="AH494" i="1"/>
  <c r="N495" i="1"/>
  <c r="AJ495" i="1" s="1"/>
  <c r="S495" i="1"/>
  <c r="T495" i="1"/>
  <c r="AG495" i="1"/>
  <c r="AH495" i="1"/>
  <c r="N496" i="1"/>
  <c r="AJ496" i="1"/>
  <c r="S496" i="1"/>
  <c r="AO496" i="1" s="1"/>
  <c r="T496" i="1"/>
  <c r="AP496" i="1"/>
  <c r="AG496" i="1"/>
  <c r="AH496" i="1"/>
  <c r="N497" i="1"/>
  <c r="AJ497" i="1"/>
  <c r="S497" i="1"/>
  <c r="T497" i="1"/>
  <c r="AP497" i="1" s="1"/>
  <c r="AN497" i="1"/>
  <c r="AG497" i="1"/>
  <c r="AH497" i="1"/>
  <c r="N498" i="1"/>
  <c r="AJ498" i="1"/>
  <c r="S498" i="1"/>
  <c r="AO498" i="1" s="1"/>
  <c r="T498" i="1"/>
  <c r="AG498" i="1"/>
  <c r="AH498" i="1"/>
  <c r="N499" i="1"/>
  <c r="AJ499" i="1" s="1"/>
  <c r="S499" i="1"/>
  <c r="T499" i="1"/>
  <c r="AP499" i="1" s="1"/>
  <c r="AG499" i="1"/>
  <c r="AH499" i="1"/>
  <c r="N500" i="1"/>
  <c r="AJ500" i="1" s="1"/>
  <c r="S500" i="1"/>
  <c r="AO500" i="1"/>
  <c r="T500" i="1"/>
  <c r="AG500" i="1"/>
  <c r="AH500" i="1"/>
  <c r="N501" i="1"/>
  <c r="AJ501" i="1" s="1"/>
  <c r="S501" i="1"/>
  <c r="AO501" i="1" s="1"/>
  <c r="T501" i="1"/>
  <c r="AM501" i="1"/>
  <c r="AG501" i="1"/>
  <c r="AH501" i="1"/>
  <c r="N502" i="1"/>
  <c r="AJ502" i="1" s="1"/>
  <c r="S502" i="1"/>
  <c r="T502" i="1"/>
  <c r="AP502" i="1"/>
  <c r="AN502" i="1"/>
  <c r="AG502" i="1"/>
  <c r="AH502" i="1"/>
  <c r="N503" i="1"/>
  <c r="AJ503" i="1" s="1"/>
  <c r="S503" i="1"/>
  <c r="AO503" i="1" s="1"/>
  <c r="T503" i="1"/>
  <c r="AM503" i="1"/>
  <c r="AG503" i="1"/>
  <c r="AH503" i="1"/>
  <c r="N504" i="1"/>
  <c r="AJ504" i="1" s="1"/>
  <c r="S504" i="1"/>
  <c r="AO504" i="1" s="1"/>
  <c r="T504" i="1"/>
  <c r="AP504" i="1" s="1"/>
  <c r="AN504" i="1"/>
  <c r="AG504" i="1"/>
  <c r="AH504" i="1"/>
  <c r="N505" i="1"/>
  <c r="AJ505" i="1"/>
  <c r="S505" i="1"/>
  <c r="T505" i="1"/>
  <c r="AP505" i="1"/>
  <c r="AN505" i="1"/>
  <c r="AG505" i="1"/>
  <c r="AO505" i="1" s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/>
  <c r="S508" i="1"/>
  <c r="T508" i="1"/>
  <c r="AP508" i="1" s="1"/>
  <c r="AG508" i="1"/>
  <c r="AH508" i="1"/>
  <c r="N509" i="1"/>
  <c r="AJ509" i="1" s="1"/>
  <c r="S509" i="1"/>
  <c r="AO509" i="1" s="1"/>
  <c r="T509" i="1"/>
  <c r="AM509" i="1"/>
  <c r="AG509" i="1"/>
  <c r="AH509" i="1"/>
  <c r="N510" i="1"/>
  <c r="AJ510" i="1" s="1"/>
  <c r="S510" i="1"/>
  <c r="AO510" i="1" s="1"/>
  <c r="T510" i="1"/>
  <c r="AP510" i="1" s="1"/>
  <c r="AN510" i="1"/>
  <c r="AG510" i="1"/>
  <c r="AH510" i="1"/>
  <c r="N511" i="1"/>
  <c r="AJ511" i="1"/>
  <c r="S511" i="1"/>
  <c r="T511" i="1"/>
  <c r="AP511" i="1"/>
  <c r="AM511" i="1"/>
  <c r="AG511" i="1"/>
  <c r="AO511" i="1" s="1"/>
  <c r="AH511" i="1"/>
  <c r="N512" i="1"/>
  <c r="AJ512" i="1" s="1"/>
  <c r="S512" i="1"/>
  <c r="T512" i="1"/>
  <c r="AP512" i="1"/>
  <c r="AR512" i="1"/>
  <c r="AG512" i="1"/>
  <c r="AH512" i="1"/>
  <c r="N513" i="1"/>
  <c r="AJ513" i="1" s="1"/>
  <c r="S513" i="1"/>
  <c r="AO513" i="1" s="1"/>
  <c r="T513" i="1"/>
  <c r="AG513" i="1"/>
  <c r="AH513" i="1"/>
  <c r="N514" i="1"/>
  <c r="AJ514" i="1"/>
  <c r="S514" i="1"/>
  <c r="T514" i="1"/>
  <c r="AP514" i="1" s="1"/>
  <c r="AG514" i="1"/>
  <c r="AH514" i="1"/>
  <c r="N515" i="1"/>
  <c r="AJ515" i="1" s="1"/>
  <c r="S515" i="1"/>
  <c r="AO515" i="1" s="1"/>
  <c r="T515" i="1"/>
  <c r="AG515" i="1"/>
  <c r="AH515" i="1"/>
  <c r="N516" i="1"/>
  <c r="AJ516" i="1"/>
  <c r="S516" i="1"/>
  <c r="T516" i="1"/>
  <c r="AP516" i="1" s="1"/>
  <c r="AG516" i="1"/>
  <c r="AH516" i="1"/>
  <c r="N517" i="1"/>
  <c r="AJ517" i="1" s="1"/>
  <c r="S517" i="1"/>
  <c r="T517" i="1"/>
  <c r="AM517" i="1"/>
  <c r="AG517" i="1"/>
  <c r="AH517" i="1"/>
  <c r="N518" i="1"/>
  <c r="AJ518" i="1"/>
  <c r="S518" i="1"/>
  <c r="T518" i="1"/>
  <c r="AN518" i="1"/>
  <c r="AG518" i="1"/>
  <c r="AH518" i="1"/>
  <c r="N519" i="1"/>
  <c r="AJ519" i="1" s="1"/>
  <c r="S519" i="1"/>
  <c r="AO519" i="1" s="1"/>
  <c r="T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AO521" i="1" s="1"/>
  <c r="T521" i="1"/>
  <c r="AP521" i="1" s="1"/>
  <c r="AN521" i="1"/>
  <c r="AG521" i="1"/>
  <c r="AH521" i="1"/>
  <c r="N522" i="1"/>
  <c r="AJ522" i="1"/>
  <c r="S522" i="1"/>
  <c r="T522" i="1"/>
  <c r="AP522" i="1" s="1"/>
  <c r="AG522" i="1"/>
  <c r="AH522" i="1"/>
  <c r="N523" i="1"/>
  <c r="AJ523" i="1" s="1"/>
  <c r="S523" i="1"/>
  <c r="T523" i="1"/>
  <c r="AN523" i="1"/>
  <c r="AG523" i="1"/>
  <c r="AH523" i="1"/>
  <c r="N524" i="1"/>
  <c r="AJ524" i="1"/>
  <c r="S524" i="1"/>
  <c r="AO524" i="1"/>
  <c r="T524" i="1"/>
  <c r="AP524" i="1"/>
  <c r="AG524" i="1"/>
  <c r="AH524" i="1"/>
  <c r="N525" i="1"/>
  <c r="AJ525" i="1"/>
  <c r="S525" i="1"/>
  <c r="T525" i="1"/>
  <c r="AP525" i="1" s="1"/>
  <c r="AM525" i="1"/>
  <c r="AG525" i="1"/>
  <c r="AH525" i="1"/>
  <c r="N526" i="1"/>
  <c r="AJ526" i="1"/>
  <c r="S526" i="1"/>
  <c r="AO526" i="1"/>
  <c r="T526" i="1"/>
  <c r="AN526" i="1"/>
  <c r="AG526" i="1"/>
  <c r="AH526" i="1"/>
  <c r="N527" i="1"/>
  <c r="AJ527" i="1"/>
  <c r="S527" i="1"/>
  <c r="T527" i="1"/>
  <c r="AG527" i="1"/>
  <c r="AO527" i="1" s="1"/>
  <c r="AH527" i="1"/>
  <c r="N528" i="1"/>
  <c r="AJ528" i="1" s="1"/>
  <c r="S528" i="1"/>
  <c r="T528" i="1"/>
  <c r="AN528" i="1"/>
  <c r="AG528" i="1"/>
  <c r="AH528" i="1"/>
  <c r="AP528" i="1" s="1"/>
  <c r="N529" i="1"/>
  <c r="AJ529" i="1" s="1"/>
  <c r="S529" i="1"/>
  <c r="T529" i="1"/>
  <c r="AN529" i="1"/>
  <c r="AG529" i="1"/>
  <c r="AH529" i="1"/>
  <c r="N530" i="1"/>
  <c r="AJ530" i="1" s="1"/>
  <c r="S530" i="1"/>
  <c r="AO530" i="1"/>
  <c r="T530" i="1"/>
  <c r="AP530" i="1" s="1"/>
  <c r="AG530" i="1"/>
  <c r="AH530" i="1"/>
  <c r="N531" i="1"/>
  <c r="AJ531" i="1" s="1"/>
  <c r="S531" i="1"/>
  <c r="T531" i="1"/>
  <c r="AG531" i="1"/>
  <c r="AH531" i="1"/>
  <c r="N532" i="1"/>
  <c r="AJ532" i="1"/>
  <c r="S532" i="1"/>
  <c r="AO532" i="1" s="1"/>
  <c r="T532" i="1"/>
  <c r="AP532" i="1"/>
  <c r="AG532" i="1"/>
  <c r="AH532" i="1"/>
  <c r="N533" i="1"/>
  <c r="AJ533" i="1"/>
  <c r="S533" i="1"/>
  <c r="T533" i="1"/>
  <c r="AP533" i="1" s="1"/>
  <c r="AM533" i="1"/>
  <c r="AG533" i="1"/>
  <c r="AH533" i="1"/>
  <c r="N534" i="1"/>
  <c r="AJ534" i="1"/>
  <c r="S534" i="1"/>
  <c r="T534" i="1"/>
  <c r="AN534" i="1"/>
  <c r="AG534" i="1"/>
  <c r="AH534" i="1"/>
  <c r="N535" i="1"/>
  <c r="AJ535" i="1" s="1"/>
  <c r="S535" i="1"/>
  <c r="T535" i="1"/>
  <c r="AM535" i="1"/>
  <c r="AG535" i="1"/>
  <c r="AH535" i="1"/>
  <c r="N536" i="1"/>
  <c r="AJ536" i="1" s="1"/>
  <c r="S536" i="1"/>
  <c r="AO536" i="1"/>
  <c r="T536" i="1"/>
  <c r="AN536" i="1"/>
  <c r="AG536" i="1"/>
  <c r="AH536" i="1"/>
  <c r="N537" i="1"/>
  <c r="AJ537" i="1" s="1"/>
  <c r="S537" i="1"/>
  <c r="T537" i="1"/>
  <c r="AP537" i="1" s="1"/>
  <c r="AN537" i="1"/>
  <c r="AG537" i="1"/>
  <c r="AH537" i="1"/>
  <c r="N538" i="1"/>
  <c r="AJ538" i="1" s="1"/>
  <c r="S538" i="1"/>
  <c r="AO538" i="1"/>
  <c r="T538" i="1"/>
  <c r="AG538" i="1"/>
  <c r="AH538" i="1"/>
  <c r="N539" i="1"/>
  <c r="AJ539" i="1" s="1"/>
  <c r="S539" i="1"/>
  <c r="AO539" i="1" s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 s="1"/>
  <c r="S541" i="1"/>
  <c r="T541" i="1"/>
  <c r="AM541" i="1"/>
  <c r="AG541" i="1"/>
  <c r="AH541" i="1"/>
  <c r="N542" i="1"/>
  <c r="AJ542" i="1" s="1"/>
  <c r="S542" i="1"/>
  <c r="AO542" i="1"/>
  <c r="T542" i="1"/>
  <c r="AN542" i="1"/>
  <c r="AG542" i="1"/>
  <c r="AH542" i="1"/>
  <c r="N543" i="1"/>
  <c r="AJ543" i="1" s="1"/>
  <c r="S543" i="1"/>
  <c r="T543" i="1"/>
  <c r="AM543" i="1"/>
  <c r="AG543" i="1"/>
  <c r="AH543" i="1"/>
  <c r="N544" i="1"/>
  <c r="AJ544" i="1" s="1"/>
  <c r="S544" i="1"/>
  <c r="AO544" i="1" s="1"/>
  <c r="T544" i="1"/>
  <c r="AG544" i="1"/>
  <c r="AH544" i="1"/>
  <c r="N545" i="1"/>
  <c r="AJ545" i="1"/>
  <c r="S545" i="1"/>
  <c r="T545" i="1"/>
  <c r="AP545" i="1" s="1"/>
  <c r="AG545" i="1"/>
  <c r="AH545" i="1"/>
  <c r="N546" i="1"/>
  <c r="AJ546" i="1" s="1"/>
  <c r="S546" i="1"/>
  <c r="T546" i="1"/>
  <c r="AR546" i="1"/>
  <c r="AG546" i="1"/>
  <c r="AH546" i="1"/>
  <c r="N547" i="1"/>
  <c r="AJ547" i="1" s="1"/>
  <c r="S547" i="1"/>
  <c r="T547" i="1"/>
  <c r="AN547" i="1"/>
  <c r="AG547" i="1"/>
  <c r="AH547" i="1"/>
  <c r="N548" i="1"/>
  <c r="AJ548" i="1" s="1"/>
  <c r="S548" i="1"/>
  <c r="T548" i="1"/>
  <c r="AP548" i="1"/>
  <c r="AG548" i="1"/>
  <c r="AH548" i="1"/>
  <c r="N549" i="1"/>
  <c r="AJ549" i="1"/>
  <c r="S549" i="1"/>
  <c r="AO549" i="1" s="1"/>
  <c r="T549" i="1"/>
  <c r="AM549" i="1"/>
  <c r="AG549" i="1"/>
  <c r="AH549" i="1"/>
  <c r="N550" i="1"/>
  <c r="AJ550" i="1"/>
  <c r="S550" i="1"/>
  <c r="AO550" i="1" s="1"/>
  <c r="T550" i="1"/>
  <c r="AP550" i="1"/>
  <c r="AN550" i="1"/>
  <c r="AG550" i="1"/>
  <c r="AH550" i="1"/>
  <c r="A551" i="1"/>
  <c r="N551" i="1" s="1"/>
  <c r="AJ551" i="1" s="1"/>
  <c r="S551" i="1"/>
  <c r="AO551" i="1"/>
  <c r="T551" i="1"/>
  <c r="AN551" i="1"/>
  <c r="AG551" i="1"/>
  <c r="AH551" i="1"/>
  <c r="S552" i="1"/>
  <c r="T552" i="1"/>
  <c r="AN552" i="1"/>
  <c r="AG552" i="1"/>
  <c r="AH552" i="1"/>
  <c r="S553" i="1"/>
  <c r="T553" i="1"/>
  <c r="AP553" i="1"/>
  <c r="AN553" i="1"/>
  <c r="AG553" i="1"/>
  <c r="AH553" i="1"/>
  <c r="N554" i="1"/>
  <c r="AJ554" i="1" s="1"/>
  <c r="S554" i="1"/>
  <c r="AO554" i="1" s="1"/>
  <c r="T554" i="1"/>
  <c r="AN554" i="1"/>
  <c r="AG554" i="1"/>
  <c r="AH554" i="1"/>
  <c r="N555" i="1"/>
  <c r="AJ555" i="1" s="1"/>
  <c r="S555" i="1"/>
  <c r="AO555" i="1" s="1"/>
  <c r="T555" i="1"/>
  <c r="AP555" i="1" s="1"/>
  <c r="AM555" i="1"/>
  <c r="AG555" i="1"/>
  <c r="AH555" i="1"/>
  <c r="N556" i="1"/>
  <c r="AJ556" i="1"/>
  <c r="S556" i="1"/>
  <c r="T556" i="1"/>
  <c r="AP556" i="1"/>
  <c r="AN556" i="1"/>
  <c r="AG556" i="1"/>
  <c r="AO556" i="1" s="1"/>
  <c r="AH556" i="1"/>
  <c r="A557" i="1"/>
  <c r="N557" i="1" s="1"/>
  <c r="AJ557" i="1" s="1"/>
  <c r="S557" i="1"/>
  <c r="T557" i="1"/>
  <c r="AP557" i="1" s="1"/>
  <c r="AG557" i="1"/>
  <c r="AH557" i="1"/>
  <c r="S558" i="1"/>
  <c r="T558" i="1"/>
  <c r="AN558" i="1"/>
  <c r="AG558" i="1"/>
  <c r="AH558" i="1"/>
  <c r="S559" i="1"/>
  <c r="T559" i="1"/>
  <c r="AP559" i="1" s="1"/>
  <c r="AN559" i="1"/>
  <c r="AG559" i="1"/>
  <c r="AH559" i="1"/>
  <c r="N560" i="1"/>
  <c r="AJ560" i="1"/>
  <c r="S560" i="1"/>
  <c r="T560" i="1"/>
  <c r="AP560" i="1" s="1"/>
  <c r="AG560" i="1"/>
  <c r="AH560" i="1"/>
  <c r="N561" i="1"/>
  <c r="AJ561" i="1" s="1"/>
  <c r="S561" i="1"/>
  <c r="AO561" i="1" s="1"/>
  <c r="T561" i="1"/>
  <c r="AG561" i="1"/>
  <c r="AH561" i="1"/>
  <c r="AM561" i="1"/>
  <c r="A562" i="1"/>
  <c r="A563" i="1" s="1"/>
  <c r="S562" i="1"/>
  <c r="AO562" i="1" s="1"/>
  <c r="T562" i="1"/>
  <c r="AP562" i="1" s="1"/>
  <c r="AG562" i="1"/>
  <c r="AH562" i="1"/>
  <c r="S563" i="1"/>
  <c r="T563" i="1"/>
  <c r="AP563" i="1"/>
  <c r="AM563" i="1"/>
  <c r="AG563" i="1"/>
  <c r="AH563" i="1"/>
  <c r="S564" i="1"/>
  <c r="T564" i="1"/>
  <c r="AG564" i="1"/>
  <c r="AH564" i="1"/>
  <c r="N565" i="1"/>
  <c r="AJ565" i="1" s="1"/>
  <c r="S565" i="1"/>
  <c r="AO565" i="1" s="1"/>
  <c r="T565" i="1"/>
  <c r="AN565" i="1"/>
  <c r="AG565" i="1"/>
  <c r="AH565" i="1"/>
  <c r="N566" i="1"/>
  <c r="AJ566" i="1" s="1"/>
  <c r="T566" i="1"/>
  <c r="AP566" i="1" s="1"/>
  <c r="AN566" i="1"/>
  <c r="N567" i="1"/>
  <c r="AJ567" i="1"/>
  <c r="T567" i="1"/>
  <c r="AP567" i="1"/>
  <c r="AM567" i="1"/>
  <c r="AN567" i="1"/>
  <c r="N568" i="1"/>
  <c r="AJ568" i="1"/>
  <c r="T568" i="1"/>
  <c r="AP568" i="1"/>
  <c r="AN568" i="1"/>
  <c r="N569" i="1"/>
  <c r="AJ569" i="1" s="1"/>
  <c r="AM569" i="1"/>
  <c r="AN569" i="1"/>
  <c r="N570" i="1"/>
  <c r="AJ570" i="1" s="1"/>
  <c r="AN570" i="1"/>
  <c r="N571" i="1"/>
  <c r="AJ571" i="1"/>
  <c r="T571" i="1"/>
  <c r="AP571" i="1"/>
  <c r="AN571" i="1"/>
  <c r="N572" i="1"/>
  <c r="AJ572" i="1" s="1"/>
  <c r="N573" i="1"/>
  <c r="AJ573" i="1" s="1"/>
  <c r="AM573" i="1"/>
  <c r="N574" i="1"/>
  <c r="AJ574" i="1"/>
  <c r="AN574" i="1"/>
  <c r="N575" i="1"/>
  <c r="AJ575" i="1" s="1"/>
  <c r="N576" i="1"/>
  <c r="AJ576" i="1" s="1"/>
  <c r="T576" i="1"/>
  <c r="AH576" i="1"/>
  <c r="N577" i="1"/>
  <c r="AJ577" i="1" s="1"/>
  <c r="T577" i="1"/>
  <c r="AP577" i="1" s="1"/>
  <c r="AM577" i="1"/>
  <c r="AH577" i="1"/>
  <c r="N578" i="1"/>
  <c r="AJ578" i="1" s="1"/>
  <c r="T578" i="1"/>
  <c r="AP578" i="1" s="1"/>
  <c r="AN578" i="1"/>
  <c r="AH578" i="1"/>
  <c r="N579" i="1"/>
  <c r="AJ579" i="1" s="1"/>
  <c r="AM579" i="1"/>
  <c r="N580" i="1"/>
  <c r="AJ580" i="1"/>
  <c r="AN580" i="1"/>
  <c r="N581" i="1"/>
  <c r="AJ581" i="1" s="1"/>
  <c r="AN581" i="1"/>
  <c r="N582" i="1"/>
  <c r="AJ582" i="1"/>
  <c r="N583" i="1"/>
  <c r="AJ583" i="1"/>
  <c r="AN583" i="1"/>
  <c r="N584" i="1"/>
  <c r="AJ584" i="1" s="1"/>
  <c r="N585" i="1"/>
  <c r="AJ585" i="1" s="1"/>
  <c r="N586" i="1"/>
  <c r="AJ586" i="1" s="1"/>
  <c r="AN586" i="1"/>
  <c r="N587" i="1"/>
  <c r="AJ587" i="1"/>
  <c r="D104" i="29"/>
  <c r="D104" i="30"/>
  <c r="AM587" i="1"/>
  <c r="J104" i="29"/>
  <c r="J104" i="30" s="1"/>
  <c r="N588" i="1"/>
  <c r="AJ588" i="1"/>
  <c r="S588" i="1"/>
  <c r="T588" i="1"/>
  <c r="AP588" i="1"/>
  <c r="AN588" i="1"/>
  <c r="AG588" i="1"/>
  <c r="AO588" i="1" s="1"/>
  <c r="AH588" i="1"/>
  <c r="N589" i="1"/>
  <c r="AJ589" i="1" s="1"/>
  <c r="S589" i="1"/>
  <c r="T589" i="1"/>
  <c r="AM589" i="1"/>
  <c r="AG589" i="1"/>
  <c r="AH589" i="1"/>
  <c r="N590" i="1"/>
  <c r="AJ590" i="1"/>
  <c r="S590" i="1"/>
  <c r="T590" i="1"/>
  <c r="AR590" i="1"/>
  <c r="AN590" i="1"/>
  <c r="AG590" i="1"/>
  <c r="AH590" i="1"/>
  <c r="N591" i="1"/>
  <c r="AJ591" i="1"/>
  <c r="S591" i="1"/>
  <c r="T591" i="1"/>
  <c r="AG591" i="1"/>
  <c r="AH591" i="1"/>
  <c r="N592" i="1"/>
  <c r="AJ592" i="1"/>
  <c r="S592" i="1"/>
  <c r="AO592" i="1"/>
  <c r="T592" i="1"/>
  <c r="AN592" i="1"/>
  <c r="AG592" i="1"/>
  <c r="AH592" i="1"/>
  <c r="N593" i="1"/>
  <c r="AJ593" i="1"/>
  <c r="S593" i="1"/>
  <c r="T593" i="1"/>
  <c r="AP593" i="1" s="1"/>
  <c r="AM593" i="1"/>
  <c r="AG593" i="1"/>
  <c r="AH593" i="1"/>
  <c r="N594" i="1"/>
  <c r="AJ594" i="1"/>
  <c r="S594" i="1"/>
  <c r="AO594" i="1"/>
  <c r="T594" i="1"/>
  <c r="AN594" i="1"/>
  <c r="AG594" i="1"/>
  <c r="AH594" i="1"/>
  <c r="N595" i="1"/>
  <c r="AJ595" i="1"/>
  <c r="S595" i="1"/>
  <c r="T595" i="1"/>
  <c r="AP595" i="1"/>
  <c r="AM595" i="1"/>
  <c r="AG595" i="1"/>
  <c r="AO595" i="1" s="1"/>
  <c r="AH595" i="1"/>
  <c r="N596" i="1"/>
  <c r="AJ596" i="1" s="1"/>
  <c r="S596" i="1"/>
  <c r="T596" i="1"/>
  <c r="AP596" i="1" s="1"/>
  <c r="AN596" i="1"/>
  <c r="AG596" i="1"/>
  <c r="AH596" i="1"/>
  <c r="N597" i="1"/>
  <c r="AJ597" i="1" s="1"/>
  <c r="S597" i="1"/>
  <c r="T597" i="1"/>
  <c r="AP597" i="1"/>
  <c r="AN597" i="1"/>
  <c r="AG597" i="1"/>
  <c r="AH597" i="1"/>
  <c r="N598" i="1"/>
  <c r="AJ598" i="1" s="1"/>
  <c r="S598" i="1"/>
  <c r="T598" i="1"/>
  <c r="AG598" i="1"/>
  <c r="AH598" i="1"/>
  <c r="N599" i="1"/>
  <c r="AJ599" i="1" s="1"/>
  <c r="S599" i="1"/>
  <c r="AO599" i="1" s="1"/>
  <c r="T599" i="1"/>
  <c r="AP599" i="1" s="1"/>
  <c r="AG599" i="1"/>
  <c r="AH599" i="1"/>
  <c r="N600" i="1"/>
  <c r="AJ600" i="1" s="1"/>
  <c r="S600" i="1"/>
  <c r="T600" i="1"/>
  <c r="AR600" i="1"/>
  <c r="AG600" i="1"/>
  <c r="AH600" i="1"/>
  <c r="AJ601" i="1"/>
  <c r="N602" i="1"/>
  <c r="AJ602" i="1" s="1"/>
  <c r="S602" i="1"/>
  <c r="AO602" i="1" s="1"/>
  <c r="T602" i="1"/>
  <c r="AM602" i="1"/>
  <c r="AG602" i="1"/>
  <c r="AH602" i="1"/>
  <c r="N603" i="1"/>
  <c r="AJ603" i="1" s="1"/>
  <c r="S603" i="1"/>
  <c r="T603" i="1"/>
  <c r="AM603" i="1"/>
  <c r="AN603" i="1"/>
  <c r="AG603" i="1"/>
  <c r="AH603" i="1"/>
  <c r="AP603" i="1" s="1"/>
  <c r="N604" i="1"/>
  <c r="AJ604" i="1"/>
  <c r="AN604" i="1"/>
  <c r="N605" i="1"/>
  <c r="AJ605" i="1" s="1"/>
  <c r="S605" i="1"/>
  <c r="T605" i="1"/>
  <c r="AM605" i="1"/>
  <c r="AG605" i="1"/>
  <c r="AH605" i="1"/>
  <c r="N606" i="1"/>
  <c r="AJ606" i="1"/>
  <c r="S606" i="1"/>
  <c r="T606" i="1"/>
  <c r="AR606" i="1"/>
  <c r="AG606" i="1"/>
  <c r="AH606" i="1"/>
  <c r="N607" i="1"/>
  <c r="AJ607" i="1" s="1"/>
  <c r="S607" i="1"/>
  <c r="AO607" i="1" s="1"/>
  <c r="T607" i="1"/>
  <c r="AM607" i="1"/>
  <c r="AG607" i="1"/>
  <c r="AH607" i="1"/>
  <c r="N608" i="1"/>
  <c r="AJ608" i="1" s="1"/>
  <c r="AN608" i="1"/>
  <c r="N609" i="1"/>
  <c r="AJ609" i="1"/>
  <c r="S609" i="1"/>
  <c r="T609" i="1"/>
  <c r="AM609" i="1"/>
  <c r="AG609" i="1"/>
  <c r="AH609" i="1"/>
  <c r="N610" i="1"/>
  <c r="AJ610" i="1" s="1"/>
  <c r="S610" i="1"/>
  <c r="T610" i="1"/>
  <c r="AR610" i="1"/>
  <c r="AN610" i="1"/>
  <c r="AG610" i="1"/>
  <c r="AH610" i="1"/>
  <c r="N611" i="1"/>
  <c r="AJ611" i="1" s="1"/>
  <c r="S611" i="1"/>
  <c r="T611" i="1"/>
  <c r="AM611" i="1"/>
  <c r="AG611" i="1"/>
  <c r="AH611" i="1"/>
  <c r="N612" i="1"/>
  <c r="AJ612" i="1"/>
  <c r="S612" i="1"/>
  <c r="T612" i="1"/>
  <c r="AN612" i="1"/>
  <c r="AG612" i="1"/>
  <c r="AH612" i="1"/>
  <c r="N613" i="1"/>
  <c r="AJ613" i="1" s="1"/>
  <c r="S613" i="1"/>
  <c r="T613" i="1"/>
  <c r="AM613" i="1"/>
  <c r="AG613" i="1"/>
  <c r="AH613" i="1"/>
  <c r="N614" i="1"/>
  <c r="AJ614" i="1"/>
  <c r="S614" i="1"/>
  <c r="AO614" i="1"/>
  <c r="T614" i="1"/>
  <c r="AN614" i="1"/>
  <c r="AG614" i="1"/>
  <c r="AH614" i="1"/>
  <c r="N615" i="1"/>
  <c r="AJ615" i="1"/>
  <c r="S615" i="1"/>
  <c r="T615" i="1"/>
  <c r="AP615" i="1" s="1"/>
  <c r="AM615" i="1"/>
  <c r="AG615" i="1"/>
  <c r="AH615" i="1"/>
  <c r="N616" i="1"/>
  <c r="AJ616" i="1"/>
  <c r="S616" i="1"/>
  <c r="AO616" i="1"/>
  <c r="T616" i="1"/>
  <c r="AN616" i="1"/>
  <c r="AG616" i="1"/>
  <c r="AH616" i="1"/>
  <c r="N617" i="1"/>
  <c r="AJ617" i="1"/>
  <c r="S617" i="1"/>
  <c r="AO617" i="1"/>
  <c r="T617" i="1"/>
  <c r="AG617" i="1"/>
  <c r="AH617" i="1"/>
  <c r="AP617" i="1" s="1"/>
  <c r="N618" i="1"/>
  <c r="AJ618" i="1"/>
  <c r="S618" i="1"/>
  <c r="T618" i="1"/>
  <c r="AG618" i="1"/>
  <c r="AH618" i="1"/>
  <c r="N619" i="1"/>
  <c r="AJ619" i="1"/>
  <c r="S619" i="1"/>
  <c r="AO619" i="1"/>
  <c r="T619" i="1"/>
  <c r="AP619" i="1"/>
  <c r="AG619" i="1"/>
  <c r="AH619" i="1"/>
  <c r="N620" i="1"/>
  <c r="AJ620" i="1"/>
  <c r="S620" i="1"/>
  <c r="T620" i="1"/>
  <c r="AM620" i="1"/>
  <c r="AG620" i="1"/>
  <c r="AH620" i="1"/>
  <c r="N621" i="1"/>
  <c r="AJ621" i="1" s="1"/>
  <c r="S621" i="1"/>
  <c r="AO621" i="1" s="1"/>
  <c r="T621" i="1"/>
  <c r="AG621" i="1"/>
  <c r="AH621" i="1"/>
  <c r="N622" i="1"/>
  <c r="AJ622" i="1"/>
  <c r="S622" i="1"/>
  <c r="T622" i="1"/>
  <c r="AG622" i="1"/>
  <c r="J18" i="29"/>
  <c r="J18" i="30" s="1"/>
  <c r="AH622" i="1"/>
  <c r="N623" i="1"/>
  <c r="AJ623" i="1" s="1"/>
  <c r="S623" i="1"/>
  <c r="T623" i="1"/>
  <c r="AP623" i="1"/>
  <c r="AG623" i="1"/>
  <c r="AH623" i="1"/>
  <c r="A624" i="1"/>
  <c r="N624" i="1"/>
  <c r="AJ624" i="1" s="1"/>
  <c r="S624" i="1"/>
  <c r="T624" i="1"/>
  <c r="AG624" i="1"/>
  <c r="AH624" i="1"/>
  <c r="N625" i="1"/>
  <c r="AJ625" i="1" s="1"/>
  <c r="S625" i="1"/>
  <c r="T625" i="1"/>
  <c r="AR625" i="1"/>
  <c r="AM625" i="1"/>
  <c r="AG625" i="1"/>
  <c r="AH625" i="1"/>
  <c r="N626" i="1"/>
  <c r="AJ626" i="1" s="1"/>
  <c r="S626" i="1"/>
  <c r="AO626" i="1" s="1"/>
  <c r="T626" i="1"/>
  <c r="AP626" i="1" s="1"/>
  <c r="AG626" i="1"/>
  <c r="AH626" i="1"/>
  <c r="N627" i="1"/>
  <c r="AJ627" i="1" s="1"/>
  <c r="S627" i="1"/>
  <c r="T627" i="1"/>
  <c r="AP627" i="1"/>
  <c r="AM627" i="1"/>
  <c r="AG627" i="1"/>
  <c r="AH627" i="1"/>
  <c r="N628" i="1"/>
  <c r="AJ628" i="1" s="1"/>
  <c r="S628" i="1"/>
  <c r="AO628" i="1" s="1"/>
  <c r="T628" i="1"/>
  <c r="AG628" i="1"/>
  <c r="AH628" i="1"/>
  <c r="N629" i="1"/>
  <c r="AJ629" i="1"/>
  <c r="S629" i="1"/>
  <c r="T629" i="1"/>
  <c r="AP629" i="1"/>
  <c r="AM629" i="1"/>
  <c r="AG629" i="1"/>
  <c r="AO629" i="1" s="1"/>
  <c r="AH629" i="1"/>
  <c r="N630" i="1"/>
  <c r="AJ630" i="1" s="1"/>
  <c r="S630" i="1"/>
  <c r="T630" i="1"/>
  <c r="AG630" i="1"/>
  <c r="AH630" i="1"/>
  <c r="N631" i="1"/>
  <c r="AJ631" i="1" s="1"/>
  <c r="S631" i="1"/>
  <c r="T631" i="1"/>
  <c r="AM631" i="1"/>
  <c r="AG631" i="1"/>
  <c r="AH631" i="1"/>
  <c r="N632" i="1"/>
  <c r="AJ632" i="1"/>
  <c r="S632" i="1"/>
  <c r="AO632" i="1"/>
  <c r="T632" i="1"/>
  <c r="AN632" i="1"/>
  <c r="AG632" i="1"/>
  <c r="AH632" i="1"/>
  <c r="N633" i="1"/>
  <c r="AJ633" i="1"/>
  <c r="S633" i="1"/>
  <c r="T633" i="1"/>
  <c r="AP633" i="1" s="1"/>
  <c r="AG633" i="1"/>
  <c r="AH633" i="1"/>
  <c r="N634" i="1"/>
  <c r="AJ634" i="1" s="1"/>
  <c r="S634" i="1"/>
  <c r="AO634" i="1" s="1"/>
  <c r="AT634" i="1" s="1"/>
  <c r="T634" i="1"/>
  <c r="AP634" i="1" s="1"/>
  <c r="AR634" i="1"/>
  <c r="AG634" i="1"/>
  <c r="AH634" i="1"/>
  <c r="N635" i="1"/>
  <c r="AJ635" i="1"/>
  <c r="S635" i="1"/>
  <c r="T635" i="1"/>
  <c r="AP635" i="1"/>
  <c r="AR635" i="1"/>
  <c r="AG635" i="1"/>
  <c r="AO635" i="1" s="1"/>
  <c r="AH635" i="1"/>
  <c r="N636" i="1"/>
  <c r="AJ636" i="1" s="1"/>
  <c r="S636" i="1"/>
  <c r="T636" i="1"/>
  <c r="AG636" i="1"/>
  <c r="AH636" i="1"/>
  <c r="N637" i="1"/>
  <c r="AJ637" i="1" s="1"/>
  <c r="S637" i="1"/>
  <c r="AO637" i="1" s="1"/>
  <c r="T637" i="1"/>
  <c r="AG637" i="1"/>
  <c r="AH637" i="1"/>
  <c r="N638" i="1"/>
  <c r="AJ638" i="1"/>
  <c r="S638" i="1"/>
  <c r="T638" i="1"/>
  <c r="AP638" i="1" s="1"/>
  <c r="AG638" i="1"/>
  <c r="AH638" i="1"/>
  <c r="N639" i="1"/>
  <c r="AJ639" i="1" s="1"/>
  <c r="S639" i="1"/>
  <c r="AO639" i="1" s="1"/>
  <c r="T639" i="1"/>
  <c r="AP639" i="1" s="1"/>
  <c r="AG639" i="1"/>
  <c r="AH639" i="1"/>
  <c r="AN639" i="1"/>
  <c r="N640" i="1"/>
  <c r="AJ640" i="1"/>
  <c r="AN640" i="1"/>
  <c r="N641" i="1"/>
  <c r="AJ641" i="1" s="1"/>
  <c r="S641" i="1"/>
  <c r="T641" i="1"/>
  <c r="AP641" i="1"/>
  <c r="AM641" i="1"/>
  <c r="AG641" i="1"/>
  <c r="AH641" i="1"/>
  <c r="N642" i="1"/>
  <c r="AJ642" i="1" s="1"/>
  <c r="S642" i="1"/>
  <c r="AO642" i="1" s="1"/>
  <c r="T642" i="1"/>
  <c r="AR642" i="1"/>
  <c r="AN642" i="1"/>
  <c r="AG642" i="1"/>
  <c r="AH642" i="1"/>
  <c r="N643" i="1"/>
  <c r="AJ643" i="1"/>
  <c r="S643" i="1"/>
  <c r="AO643" i="1"/>
  <c r="T643" i="1"/>
  <c r="AM643" i="1"/>
  <c r="AG643" i="1"/>
  <c r="AH643" i="1"/>
  <c r="N644" i="1"/>
  <c r="AJ644" i="1"/>
  <c r="S644" i="1"/>
  <c r="AO644" i="1"/>
  <c r="T644" i="1"/>
  <c r="AG644" i="1"/>
  <c r="AH644" i="1"/>
  <c r="AP644" i="1" s="1"/>
  <c r="N645" i="1"/>
  <c r="AJ645" i="1"/>
  <c r="S645" i="1"/>
  <c r="T645" i="1"/>
  <c r="AG645" i="1"/>
  <c r="AH645" i="1"/>
  <c r="AN645" i="1"/>
  <c r="N646" i="1"/>
  <c r="AJ646" i="1" s="1"/>
  <c r="S646" i="1"/>
  <c r="T646" i="1"/>
  <c r="AR646" i="1"/>
  <c r="AG646" i="1"/>
  <c r="AH646" i="1"/>
  <c r="N647" i="1"/>
  <c r="AJ647" i="1"/>
  <c r="S647" i="1"/>
  <c r="T647" i="1"/>
  <c r="AP647" i="1" s="1"/>
  <c r="AG647" i="1"/>
  <c r="AO647" i="1" s="1"/>
  <c r="AT647" i="1" s="1"/>
  <c r="AH647" i="1"/>
  <c r="AN647" i="1"/>
  <c r="N648" i="1"/>
  <c r="AJ648" i="1"/>
  <c r="S648" i="1"/>
  <c r="T648" i="1"/>
  <c r="AP648" i="1"/>
  <c r="AR648" i="1"/>
  <c r="AG648" i="1"/>
  <c r="AO648" i="1" s="1"/>
  <c r="AH648" i="1"/>
  <c r="N649" i="1"/>
  <c r="AJ649" i="1" s="1"/>
  <c r="S649" i="1"/>
  <c r="T649" i="1"/>
  <c r="AP649" i="1"/>
  <c r="AM649" i="1"/>
  <c r="AG649" i="1"/>
  <c r="AH649" i="1"/>
  <c r="N650" i="1"/>
  <c r="AJ650" i="1" s="1"/>
  <c r="S650" i="1"/>
  <c r="T650" i="1"/>
  <c r="AN650" i="1"/>
  <c r="AG650" i="1"/>
  <c r="AH650" i="1"/>
  <c r="N651" i="1"/>
  <c r="AJ651" i="1"/>
  <c r="S651" i="1"/>
  <c r="T651" i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/>
  <c r="S653" i="1"/>
  <c r="T653" i="1"/>
  <c r="AP653" i="1" s="1"/>
  <c r="AG653" i="1"/>
  <c r="AO653" i="1" s="1"/>
  <c r="AH653" i="1"/>
  <c r="N654" i="1"/>
  <c r="AJ654" i="1" s="1"/>
  <c r="S654" i="1"/>
  <c r="T654" i="1"/>
  <c r="AM654" i="1"/>
  <c r="AG654" i="1"/>
  <c r="AH654" i="1"/>
  <c r="N655" i="1"/>
  <c r="AJ655" i="1"/>
  <c r="S655" i="1"/>
  <c r="AO655" i="1"/>
  <c r="T655" i="1"/>
  <c r="AN655" i="1"/>
  <c r="AG655" i="1"/>
  <c r="AH655" i="1"/>
  <c r="N656" i="1"/>
  <c r="AJ656" i="1"/>
  <c r="S656" i="1"/>
  <c r="AO656" i="1"/>
  <c r="T656" i="1"/>
  <c r="AP656" i="1"/>
  <c r="AG656" i="1"/>
  <c r="AH656" i="1"/>
  <c r="N657" i="1"/>
  <c r="AJ657" i="1"/>
  <c r="S657" i="1"/>
  <c r="T657" i="1"/>
  <c r="AP657" i="1" s="1"/>
  <c r="AM657" i="1"/>
  <c r="AG657" i="1"/>
  <c r="AH657" i="1"/>
  <c r="N658" i="1"/>
  <c r="AJ658" i="1"/>
  <c r="S658" i="1"/>
  <c r="T658" i="1"/>
  <c r="AN658" i="1"/>
  <c r="AG658" i="1"/>
  <c r="AH658" i="1"/>
  <c r="N659" i="1"/>
  <c r="AJ659" i="1" s="1"/>
  <c r="S659" i="1"/>
  <c r="AO659" i="1" s="1"/>
  <c r="T659" i="1"/>
  <c r="AM659" i="1"/>
  <c r="AG659" i="1"/>
  <c r="AH659" i="1"/>
  <c r="N660" i="1"/>
  <c r="AJ660" i="1" s="1"/>
  <c r="S660" i="1"/>
  <c r="AO660" i="1" s="1"/>
  <c r="T660" i="1"/>
  <c r="AP660" i="1" s="1"/>
  <c r="AN660" i="1"/>
  <c r="AG660" i="1"/>
  <c r="AH660" i="1"/>
  <c r="N661" i="1"/>
  <c r="AJ661" i="1"/>
  <c r="S661" i="1"/>
  <c r="T661" i="1"/>
  <c r="AP661" i="1" s="1"/>
  <c r="AG661" i="1"/>
  <c r="AH661" i="1"/>
  <c r="N662" i="1"/>
  <c r="AJ662" i="1" s="1"/>
  <c r="S662" i="1"/>
  <c r="AO662" i="1" s="1"/>
  <c r="T662" i="1"/>
  <c r="AP662" i="1" s="1"/>
  <c r="AG662" i="1"/>
  <c r="AH662" i="1"/>
  <c r="N663" i="1"/>
  <c r="AJ663" i="1" s="1"/>
  <c r="S663" i="1"/>
  <c r="T663" i="1"/>
  <c r="AP663" i="1"/>
  <c r="AN663" i="1"/>
  <c r="AG663" i="1"/>
  <c r="AH663" i="1"/>
  <c r="N664" i="1"/>
  <c r="AJ664" i="1" s="1"/>
  <c r="S664" i="1"/>
  <c r="AO664" i="1" s="1"/>
  <c r="T664" i="1"/>
  <c r="AR664" i="1"/>
  <c r="AG664" i="1"/>
  <c r="AH664" i="1"/>
  <c r="N665" i="1"/>
  <c r="AJ665" i="1" s="1"/>
  <c r="S665" i="1"/>
  <c r="AO665" i="1" s="1"/>
  <c r="T665" i="1"/>
  <c r="AP665" i="1" s="1"/>
  <c r="AG665" i="1"/>
  <c r="AH665" i="1"/>
  <c r="N666" i="1"/>
  <c r="AJ666" i="1" s="1"/>
  <c r="S666" i="1"/>
  <c r="T666" i="1"/>
  <c r="AP666" i="1"/>
  <c r="AN666" i="1"/>
  <c r="AG666" i="1"/>
  <c r="AH666" i="1"/>
  <c r="N667" i="1"/>
  <c r="AJ667" i="1" s="1"/>
  <c r="AM667" i="1"/>
  <c r="AN667" i="1"/>
  <c r="N668" i="1"/>
  <c r="AJ668" i="1" s="1"/>
  <c r="S668" i="1"/>
  <c r="AO668" i="1" s="1"/>
  <c r="T668" i="1"/>
  <c r="AN668" i="1"/>
  <c r="AG668" i="1"/>
  <c r="AH668" i="1"/>
  <c r="N669" i="1"/>
  <c r="AJ669" i="1" s="1"/>
  <c r="S669" i="1"/>
  <c r="T669" i="1"/>
  <c r="AP669" i="1"/>
  <c r="AN669" i="1"/>
  <c r="AG669" i="1"/>
  <c r="AH669" i="1"/>
  <c r="N670" i="1"/>
  <c r="AJ670" i="1" s="1"/>
  <c r="S670" i="1"/>
  <c r="T670" i="1"/>
  <c r="AP670" i="1" s="1"/>
  <c r="AR670" i="1"/>
  <c r="AG670" i="1"/>
  <c r="AH670" i="1"/>
  <c r="N671" i="1"/>
  <c r="AJ671" i="1" s="1"/>
  <c r="S671" i="1"/>
  <c r="T671" i="1"/>
  <c r="AP671" i="1" s="1"/>
  <c r="AN671" i="1"/>
  <c r="AG671" i="1"/>
  <c r="AH671" i="1"/>
  <c r="N672" i="1"/>
  <c r="AJ672" i="1" s="1"/>
  <c r="S672" i="1"/>
  <c r="AO672" i="1" s="1"/>
  <c r="T672" i="1"/>
  <c r="AG672" i="1"/>
  <c r="AH672" i="1"/>
  <c r="N673" i="1"/>
  <c r="AJ673" i="1" s="1"/>
  <c r="S673" i="1"/>
  <c r="AO673" i="1"/>
  <c r="T673" i="1"/>
  <c r="AN673" i="1"/>
  <c r="AG673" i="1"/>
  <c r="AH673" i="1"/>
  <c r="N674" i="1"/>
  <c r="AJ674" i="1" s="1"/>
  <c r="S674" i="1"/>
  <c r="T674" i="1"/>
  <c r="AP674" i="1" s="1"/>
  <c r="AG674" i="1"/>
  <c r="AH674" i="1"/>
  <c r="N675" i="1"/>
  <c r="AJ675" i="1" s="1"/>
  <c r="S675" i="1"/>
  <c r="AO675" i="1" s="1"/>
  <c r="T675" i="1"/>
  <c r="AP675" i="1" s="1"/>
  <c r="AG675" i="1"/>
  <c r="AH675" i="1"/>
  <c r="N676" i="1"/>
  <c r="AJ676" i="1" s="1"/>
  <c r="S676" i="1"/>
  <c r="T676" i="1"/>
  <c r="AP676" i="1"/>
  <c r="AN676" i="1"/>
  <c r="AG676" i="1"/>
  <c r="AH676" i="1"/>
  <c r="N677" i="1"/>
  <c r="AJ677" i="1" s="1"/>
  <c r="S677" i="1"/>
  <c r="T677" i="1"/>
  <c r="AG677" i="1"/>
  <c r="AH677" i="1"/>
  <c r="N678" i="1"/>
  <c r="AJ678" i="1" s="1"/>
  <c r="S678" i="1"/>
  <c r="AO678" i="1" s="1"/>
  <c r="T678" i="1"/>
  <c r="AN678" i="1"/>
  <c r="AG678" i="1"/>
  <c r="AH678" i="1"/>
  <c r="N679" i="1"/>
  <c r="AJ679" i="1" s="1"/>
  <c r="S679" i="1"/>
  <c r="T679" i="1"/>
  <c r="AP679" i="1"/>
  <c r="AN679" i="1"/>
  <c r="AG679" i="1"/>
  <c r="AH679" i="1"/>
  <c r="N680" i="1"/>
  <c r="AJ680" i="1" s="1"/>
  <c r="S680" i="1"/>
  <c r="AO680" i="1" s="1"/>
  <c r="T680" i="1"/>
  <c r="AG680" i="1"/>
  <c r="AH680" i="1"/>
  <c r="N681" i="1"/>
  <c r="AJ681" i="1"/>
  <c r="S681" i="1"/>
  <c r="T681" i="1"/>
  <c r="AP681" i="1"/>
  <c r="AN681" i="1"/>
  <c r="AG681" i="1"/>
  <c r="AO681" i="1" s="1"/>
  <c r="AH681" i="1"/>
  <c r="N682" i="1"/>
  <c r="AJ682" i="1" s="1"/>
  <c r="S682" i="1"/>
  <c r="T682" i="1"/>
  <c r="AG682" i="1"/>
  <c r="AH682" i="1"/>
  <c r="N683" i="1"/>
  <c r="AJ683" i="1" s="1"/>
  <c r="S683" i="1"/>
  <c r="AO683" i="1" s="1"/>
  <c r="T683" i="1"/>
  <c r="AM683" i="1"/>
  <c r="AG683" i="1"/>
  <c r="AH683" i="1"/>
  <c r="N684" i="1"/>
  <c r="AJ684" i="1" s="1"/>
  <c r="S684" i="1"/>
  <c r="AO684" i="1" s="1"/>
  <c r="T684" i="1"/>
  <c r="AP684" i="1" s="1"/>
  <c r="AR684" i="1"/>
  <c r="AG684" i="1"/>
  <c r="AH684" i="1"/>
  <c r="N685" i="1"/>
  <c r="AJ685" i="1"/>
  <c r="S685" i="1"/>
  <c r="T685" i="1"/>
  <c r="AP685" i="1" s="1"/>
  <c r="AM685" i="1"/>
  <c r="AG685" i="1"/>
  <c r="AH685" i="1"/>
  <c r="N686" i="1"/>
  <c r="AJ686" i="1"/>
  <c r="S686" i="1"/>
  <c r="AO686" i="1"/>
  <c r="T686" i="1"/>
  <c r="AG686" i="1"/>
  <c r="AH686" i="1"/>
  <c r="N687" i="1"/>
  <c r="AJ687" i="1" s="1"/>
  <c r="S687" i="1"/>
  <c r="AO687" i="1" s="1"/>
  <c r="T687" i="1"/>
  <c r="AN687" i="1"/>
  <c r="AG687" i="1"/>
  <c r="AH687" i="1"/>
  <c r="N688" i="1"/>
  <c r="AJ688" i="1" s="1"/>
  <c r="S688" i="1"/>
  <c r="T688" i="1"/>
  <c r="AP688" i="1"/>
  <c r="AG688" i="1"/>
  <c r="AH688" i="1"/>
  <c r="N689" i="1"/>
  <c r="AJ689" i="1"/>
  <c r="S689" i="1"/>
  <c r="AO689" i="1"/>
  <c r="T689" i="1"/>
  <c r="AP689" i="1"/>
  <c r="AG689" i="1"/>
  <c r="AH689" i="1"/>
  <c r="N690" i="1"/>
  <c r="AJ690" i="1"/>
  <c r="S690" i="1"/>
  <c r="T690" i="1"/>
  <c r="AP690" i="1" s="1"/>
  <c r="AM690" i="1"/>
  <c r="AG690" i="1"/>
  <c r="AH690" i="1"/>
  <c r="N691" i="1"/>
  <c r="AJ691" i="1"/>
  <c r="S691" i="1"/>
  <c r="T691" i="1"/>
  <c r="AG691" i="1"/>
  <c r="AH691" i="1"/>
  <c r="N692" i="1"/>
  <c r="AJ692" i="1"/>
  <c r="S692" i="1"/>
  <c r="AO692" i="1"/>
  <c r="T692" i="1"/>
  <c r="AN692" i="1"/>
  <c r="AG692" i="1"/>
  <c r="AH692" i="1"/>
  <c r="N693" i="1"/>
  <c r="AJ693" i="1"/>
  <c r="S693" i="1"/>
  <c r="T693" i="1"/>
  <c r="AP693" i="1" s="1"/>
  <c r="AG693" i="1"/>
  <c r="AH693" i="1"/>
  <c r="N694" i="1"/>
  <c r="AJ694" i="1" s="1"/>
  <c r="S694" i="1"/>
  <c r="T694" i="1"/>
  <c r="AP694" i="1"/>
  <c r="AR694" i="1"/>
  <c r="AG694" i="1"/>
  <c r="AH694" i="1"/>
  <c r="N695" i="1"/>
  <c r="AJ695" i="1" s="1"/>
  <c r="S695" i="1"/>
  <c r="AO695" i="1" s="1"/>
  <c r="T695" i="1"/>
  <c r="AP695" i="1" s="1"/>
  <c r="AN695" i="1"/>
  <c r="AG695" i="1"/>
  <c r="AH695" i="1"/>
  <c r="N696" i="1"/>
  <c r="AJ696" i="1"/>
  <c r="S696" i="1"/>
  <c r="T696" i="1"/>
  <c r="AG696" i="1"/>
  <c r="AH696" i="1"/>
  <c r="N697" i="1"/>
  <c r="AJ697" i="1"/>
  <c r="S697" i="1"/>
  <c r="AO697" i="1"/>
  <c r="T697" i="1"/>
  <c r="AP697" i="1"/>
  <c r="AG697" i="1"/>
  <c r="AH697" i="1"/>
  <c r="N698" i="1"/>
  <c r="AJ698" i="1"/>
  <c r="S698" i="1"/>
  <c r="T698" i="1"/>
  <c r="AP698" i="1" s="1"/>
  <c r="AR698" i="1"/>
  <c r="AG698" i="1"/>
  <c r="AH698" i="1"/>
  <c r="N699" i="1"/>
  <c r="AJ699" i="1"/>
  <c r="S699" i="1"/>
  <c r="T699" i="1"/>
  <c r="AM699" i="1"/>
  <c r="AG699" i="1"/>
  <c r="AH699" i="1"/>
  <c r="N700" i="1"/>
  <c r="AJ700" i="1" s="1"/>
  <c r="S700" i="1"/>
  <c r="AO700" i="1" s="1"/>
  <c r="T700" i="1"/>
  <c r="AN700" i="1"/>
  <c r="AG700" i="1"/>
  <c r="AH700" i="1"/>
  <c r="N701" i="1"/>
  <c r="AJ701" i="1" s="1"/>
  <c r="S701" i="1"/>
  <c r="AO701" i="1" s="1"/>
  <c r="T701" i="1"/>
  <c r="AM701" i="1"/>
  <c r="AG701" i="1"/>
  <c r="AH701" i="1"/>
  <c r="N702" i="1"/>
  <c r="AJ702" i="1" s="1"/>
  <c r="S702" i="1"/>
  <c r="T702" i="1"/>
  <c r="AP702" i="1"/>
  <c r="AN702" i="1"/>
  <c r="AG702" i="1"/>
  <c r="AH702" i="1"/>
  <c r="N703" i="1"/>
  <c r="AJ703" i="1" s="1"/>
  <c r="S703" i="1"/>
  <c r="T703" i="1"/>
  <c r="AM703" i="1"/>
  <c r="AS703" i="1" s="1"/>
  <c r="AG703" i="1"/>
  <c r="AH703" i="1"/>
  <c r="N704" i="1"/>
  <c r="AJ704" i="1" s="1"/>
  <c r="N705" i="1"/>
  <c r="AJ705" i="1" s="1"/>
  <c r="AM705" i="1"/>
  <c r="N706" i="1"/>
  <c r="AJ706" i="1"/>
  <c r="N707" i="1"/>
  <c r="AJ707" i="1"/>
  <c r="N708" i="1"/>
  <c r="AJ708" i="1"/>
  <c r="N709" i="1"/>
  <c r="AJ709" i="1"/>
  <c r="N710" i="1"/>
  <c r="AJ710" i="1"/>
  <c r="N711" i="1"/>
  <c r="AJ711" i="1"/>
  <c r="AM711" i="1"/>
  <c r="N712" i="1"/>
  <c r="AJ712" i="1" s="1"/>
  <c r="N713" i="1"/>
  <c r="AJ713" i="1" s="1"/>
  <c r="AM713" i="1"/>
  <c r="N714" i="1"/>
  <c r="AJ714" i="1"/>
  <c r="AR714" i="1"/>
  <c r="AN714" i="1"/>
  <c r="N715" i="1"/>
  <c r="AJ715" i="1"/>
  <c r="N716" i="1"/>
  <c r="AJ716" i="1"/>
  <c r="S716" i="1"/>
  <c r="T716" i="1"/>
  <c r="AP716" i="1" s="1"/>
  <c r="AR716" i="1"/>
  <c r="AG716" i="1"/>
  <c r="AH716" i="1"/>
  <c r="N717" i="1"/>
  <c r="AJ717" i="1"/>
  <c r="S717" i="1"/>
  <c r="T717" i="1"/>
  <c r="AG717" i="1"/>
  <c r="AO717" i="1" s="1"/>
  <c r="AH717" i="1"/>
  <c r="N718" i="1"/>
  <c r="AJ718" i="1" s="1"/>
  <c r="S718" i="1"/>
  <c r="T718" i="1"/>
  <c r="AG718" i="1"/>
  <c r="AH718" i="1"/>
  <c r="AP718" i="1" s="1"/>
  <c r="N719" i="1"/>
  <c r="AJ719" i="1"/>
  <c r="S719" i="1"/>
  <c r="AO719" i="1"/>
  <c r="T719" i="1"/>
  <c r="AG719" i="1"/>
  <c r="AH719" i="1"/>
  <c r="N720" i="1"/>
  <c r="AJ720" i="1" s="1"/>
  <c r="S720" i="1"/>
  <c r="T720" i="1"/>
  <c r="AP720" i="1"/>
  <c r="AG720" i="1"/>
  <c r="AH720" i="1"/>
  <c r="N721" i="1"/>
  <c r="AJ721" i="1"/>
  <c r="S721" i="1"/>
  <c r="T721" i="1"/>
  <c r="AN721" i="1"/>
  <c r="AG721" i="1"/>
  <c r="AH721" i="1"/>
  <c r="N722" i="1"/>
  <c r="AJ722" i="1" s="1"/>
  <c r="S722" i="1"/>
  <c r="AO722" i="1" s="1"/>
  <c r="T722" i="1"/>
  <c r="AN722" i="1"/>
  <c r="AG722" i="1"/>
  <c r="AH722" i="1"/>
  <c r="N723" i="1"/>
  <c r="AJ723" i="1" s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AP724" i="1" s="1"/>
  <c r="N725" i="1"/>
  <c r="AJ725" i="1"/>
  <c r="S725" i="1"/>
  <c r="T725" i="1"/>
  <c r="AP725" i="1" s="1"/>
  <c r="AM725" i="1"/>
  <c r="AG725" i="1"/>
  <c r="AH725" i="1"/>
  <c r="N726" i="1"/>
  <c r="AJ726" i="1"/>
  <c r="S726" i="1"/>
  <c r="AO726" i="1"/>
  <c r="T726" i="1"/>
  <c r="AP726" i="1" s="1"/>
  <c r="AG726" i="1"/>
  <c r="AH726" i="1"/>
  <c r="N727" i="1"/>
  <c r="AJ727" i="1" s="1"/>
  <c r="S727" i="1"/>
  <c r="T727" i="1"/>
  <c r="AG727" i="1"/>
  <c r="AH727" i="1"/>
  <c r="N728" i="1"/>
  <c r="S728" i="1"/>
  <c r="AO728" i="1" s="1"/>
  <c r="T728" i="1"/>
  <c r="AP728" i="1" s="1"/>
  <c r="AR728" i="1"/>
  <c r="AG728" i="1"/>
  <c r="AH728" i="1"/>
  <c r="AJ728" i="1"/>
  <c r="N729" i="1"/>
  <c r="AJ729" i="1" s="1"/>
  <c r="S729" i="1"/>
  <c r="AO729" i="1" s="1"/>
  <c r="T729" i="1"/>
  <c r="AP729" i="1" s="1"/>
  <c r="AR729" i="1"/>
  <c r="AG729" i="1"/>
  <c r="AH729" i="1"/>
  <c r="N730" i="1"/>
  <c r="AJ730" i="1"/>
  <c r="S730" i="1"/>
  <c r="T730" i="1"/>
  <c r="AP730" i="1"/>
  <c r="AM730" i="1"/>
  <c r="AG730" i="1"/>
  <c r="AO730" i="1" s="1"/>
  <c r="AH730" i="1"/>
  <c r="N731" i="1"/>
  <c r="AJ731" i="1" s="1"/>
  <c r="S731" i="1"/>
  <c r="AO731" i="1" s="1"/>
  <c r="T731" i="1"/>
  <c r="AG731" i="1"/>
  <c r="AH731" i="1"/>
  <c r="N732" i="1"/>
  <c r="AJ732" i="1"/>
  <c r="S732" i="1"/>
  <c r="T732" i="1"/>
  <c r="AP732" i="1" s="1"/>
  <c r="AG732" i="1"/>
  <c r="AH732" i="1"/>
  <c r="N733" i="1"/>
  <c r="AJ733" i="1" s="1"/>
  <c r="S733" i="1"/>
  <c r="AO733" i="1" s="1"/>
  <c r="T733" i="1"/>
  <c r="AG733" i="1"/>
  <c r="AH733" i="1"/>
  <c r="N734" i="1"/>
  <c r="AJ734" i="1"/>
  <c r="S734" i="1"/>
  <c r="T734" i="1"/>
  <c r="AP734" i="1" s="1"/>
  <c r="AN734" i="1"/>
  <c r="AG734" i="1"/>
  <c r="AH734" i="1"/>
  <c r="N735" i="1"/>
  <c r="AJ735" i="1"/>
  <c r="S735" i="1"/>
  <c r="T735" i="1"/>
  <c r="AG735" i="1"/>
  <c r="AH735" i="1"/>
  <c r="N736" i="1"/>
  <c r="AJ736" i="1"/>
  <c r="S736" i="1"/>
  <c r="AO736" i="1"/>
  <c r="T736" i="1"/>
  <c r="AG736" i="1"/>
  <c r="AH736" i="1"/>
  <c r="AP736" i="1" s="1"/>
  <c r="N737" i="1"/>
  <c r="AJ737" i="1"/>
  <c r="S737" i="1"/>
  <c r="T737" i="1"/>
  <c r="AG737" i="1"/>
  <c r="AH737" i="1"/>
  <c r="N738" i="1"/>
  <c r="AJ738" i="1"/>
  <c r="S738" i="1"/>
  <c r="AO738" i="1"/>
  <c r="T738" i="1"/>
  <c r="AM738" i="1"/>
  <c r="AG738" i="1"/>
  <c r="AH738" i="1"/>
  <c r="N739" i="1"/>
  <c r="AJ739" i="1"/>
  <c r="S739" i="1"/>
  <c r="T739" i="1"/>
  <c r="AP739" i="1" s="1"/>
  <c r="AG739" i="1"/>
  <c r="AO739" i="1" s="1"/>
  <c r="AH739" i="1"/>
  <c r="N740" i="1"/>
  <c r="AJ740" i="1"/>
  <c r="S740" i="1"/>
  <c r="AO740" i="1"/>
  <c r="T740" i="1"/>
  <c r="AG740" i="1"/>
  <c r="AH740" i="1"/>
  <c r="AP740" i="1" s="1"/>
  <c r="N741" i="1"/>
  <c r="AJ741" i="1"/>
  <c r="S741" i="1"/>
  <c r="AO741" i="1"/>
  <c r="T741" i="1"/>
  <c r="AM741" i="1"/>
  <c r="AG741" i="1"/>
  <c r="AH741" i="1"/>
  <c r="N742" i="1"/>
  <c r="AJ742" i="1"/>
  <c r="S742" i="1"/>
  <c r="AO742" i="1"/>
  <c r="T742" i="1"/>
  <c r="AG742" i="1"/>
  <c r="AH742" i="1"/>
  <c r="N743" i="1"/>
  <c r="AJ743" i="1" s="1"/>
  <c r="S743" i="1"/>
  <c r="T743" i="1"/>
  <c r="AG743" i="1"/>
  <c r="AH743" i="1"/>
  <c r="N744" i="1"/>
  <c r="AJ744" i="1" s="1"/>
  <c r="S744" i="1"/>
  <c r="T744" i="1"/>
  <c r="AR744" i="1"/>
  <c r="AG744" i="1"/>
  <c r="AH744" i="1"/>
  <c r="N745" i="1"/>
  <c r="AJ745" i="1"/>
  <c r="S745" i="1"/>
  <c r="AO745" i="1"/>
  <c r="T745" i="1"/>
  <c r="AN745" i="1"/>
  <c r="AG745" i="1"/>
  <c r="AH745" i="1"/>
  <c r="N746" i="1"/>
  <c r="AJ746" i="1"/>
  <c r="S746" i="1"/>
  <c r="T746" i="1"/>
  <c r="AP746" i="1" s="1"/>
  <c r="AG746" i="1"/>
  <c r="AH746" i="1"/>
  <c r="N747" i="1"/>
  <c r="AJ747" i="1" s="1"/>
  <c r="S747" i="1"/>
  <c r="T747" i="1"/>
  <c r="AP747" i="1"/>
  <c r="AR747" i="1"/>
  <c r="AG747" i="1"/>
  <c r="AH747" i="1"/>
  <c r="N748" i="1"/>
  <c r="AJ748" i="1" s="1"/>
  <c r="S748" i="1"/>
  <c r="AO748" i="1" s="1"/>
  <c r="T748" i="1"/>
  <c r="AR748" i="1"/>
  <c r="AG748" i="1"/>
  <c r="AH748" i="1"/>
  <c r="N749" i="1"/>
  <c r="AJ749" i="1" s="1"/>
  <c r="S749" i="1"/>
  <c r="T749" i="1"/>
  <c r="AP749" i="1"/>
  <c r="AM749" i="1"/>
  <c r="AG749" i="1"/>
  <c r="AH749" i="1"/>
  <c r="N750" i="1"/>
  <c r="AJ750" i="1" s="1"/>
  <c r="S750" i="1"/>
  <c r="T750" i="1"/>
  <c r="AG750" i="1"/>
  <c r="AH750" i="1"/>
  <c r="N751" i="1"/>
  <c r="AJ751" i="1" s="1"/>
  <c r="S751" i="1"/>
  <c r="AO751" i="1" s="1"/>
  <c r="T751" i="1"/>
  <c r="AM751" i="1"/>
  <c r="AG751" i="1"/>
  <c r="AH751" i="1"/>
  <c r="N752" i="1"/>
  <c r="AJ752" i="1" s="1"/>
  <c r="S752" i="1"/>
  <c r="AO752" i="1" s="1"/>
  <c r="T752" i="1"/>
  <c r="AP752" i="1" s="1"/>
  <c r="AR752" i="1"/>
  <c r="AG752" i="1"/>
  <c r="AH752" i="1"/>
  <c r="N753" i="1"/>
  <c r="AJ753" i="1"/>
  <c r="S753" i="1"/>
  <c r="T753" i="1"/>
  <c r="AP753" i="1"/>
  <c r="AM753" i="1"/>
  <c r="AG753" i="1"/>
  <c r="AO753" i="1" s="1"/>
  <c r="AH753" i="1"/>
  <c r="N754" i="1"/>
  <c r="AJ754" i="1" s="1"/>
  <c r="S754" i="1"/>
  <c r="AO754" i="1" s="1"/>
  <c r="T754" i="1"/>
  <c r="AG754" i="1"/>
  <c r="AH754" i="1"/>
  <c r="N755" i="1"/>
  <c r="AJ755" i="1"/>
  <c r="S755" i="1"/>
  <c r="AO755" i="1"/>
  <c r="T755" i="1"/>
  <c r="AP755" i="1"/>
  <c r="AG755" i="1"/>
  <c r="AH755" i="1"/>
  <c r="N756" i="1"/>
  <c r="AJ756" i="1"/>
  <c r="S756" i="1"/>
  <c r="T756" i="1"/>
  <c r="AR756" i="1"/>
  <c r="AG756" i="1"/>
  <c r="AH756" i="1"/>
  <c r="AM756" i="1"/>
  <c r="N757" i="1"/>
  <c r="AJ757" i="1"/>
  <c r="S757" i="1"/>
  <c r="T757" i="1"/>
  <c r="AG757" i="1"/>
  <c r="AO757" i="1" s="1"/>
  <c r="AH757" i="1"/>
  <c r="N758" i="1"/>
  <c r="AJ758" i="1" s="1"/>
  <c r="S758" i="1"/>
  <c r="T758" i="1"/>
  <c r="AP758" i="1"/>
  <c r="AM758" i="1"/>
  <c r="AG758" i="1"/>
  <c r="AH758" i="1"/>
  <c r="N759" i="1"/>
  <c r="AJ759" i="1" s="1"/>
  <c r="S759" i="1"/>
  <c r="AO759" i="1" s="1"/>
  <c r="T759" i="1"/>
  <c r="AP759" i="1" s="1"/>
  <c r="AM759" i="1"/>
  <c r="AG759" i="1"/>
  <c r="AH759" i="1"/>
  <c r="N760" i="1"/>
  <c r="AJ760" i="1"/>
  <c r="S760" i="1"/>
  <c r="T760" i="1"/>
  <c r="AR760" i="1"/>
  <c r="AN760" i="1"/>
  <c r="AG760" i="1"/>
  <c r="AH760" i="1"/>
  <c r="N761" i="1"/>
  <c r="AJ761" i="1" s="1"/>
  <c r="S761" i="1"/>
  <c r="T761" i="1"/>
  <c r="AG761" i="1"/>
  <c r="AH761" i="1"/>
  <c r="N762" i="1"/>
  <c r="AJ762" i="1" s="1"/>
  <c r="S762" i="1"/>
  <c r="T762" i="1"/>
  <c r="AN762" i="1"/>
  <c r="AG762" i="1"/>
  <c r="AH762" i="1"/>
  <c r="N763" i="1"/>
  <c r="AJ763" i="1"/>
  <c r="S763" i="1"/>
  <c r="T763" i="1"/>
  <c r="AG763" i="1"/>
  <c r="AH763" i="1"/>
  <c r="J72" i="29" s="1"/>
  <c r="N764" i="1"/>
  <c r="AJ764" i="1" s="1"/>
  <c r="S764" i="1"/>
  <c r="AO764" i="1" s="1"/>
  <c r="T764" i="1"/>
  <c r="AP764" i="1" s="1"/>
  <c r="AR764" i="1"/>
  <c r="AM764" i="1"/>
  <c r="AG764" i="1"/>
  <c r="AH764" i="1"/>
  <c r="N765" i="1"/>
  <c r="AJ765" i="1" s="1"/>
  <c r="S765" i="1"/>
  <c r="T765" i="1"/>
  <c r="AP765" i="1"/>
  <c r="AN765" i="1"/>
  <c r="AG765" i="1"/>
  <c r="AH765" i="1"/>
  <c r="N766" i="1"/>
  <c r="AJ766" i="1" s="1"/>
  <c r="S766" i="1"/>
  <c r="T766" i="1"/>
  <c r="AG766" i="1"/>
  <c r="AH766" i="1"/>
  <c r="AP766" i="1" s="1"/>
  <c r="N767" i="1"/>
  <c r="AJ767" i="1"/>
  <c r="S767" i="1"/>
  <c r="AO767" i="1"/>
  <c r="T767" i="1"/>
  <c r="AM767" i="1"/>
  <c r="AG767" i="1"/>
  <c r="AH767" i="1"/>
  <c r="N768" i="1"/>
  <c r="AJ768" i="1"/>
  <c r="S768" i="1"/>
  <c r="T768" i="1"/>
  <c r="AP768" i="1" s="1"/>
  <c r="AN768" i="1"/>
  <c r="AG768" i="1"/>
  <c r="AO768" i="1" s="1"/>
  <c r="AH768" i="1"/>
  <c r="N769" i="1"/>
  <c r="AJ769" i="1"/>
  <c r="S769" i="1"/>
  <c r="AO769" i="1" s="1"/>
  <c r="T769" i="1"/>
  <c r="AP769" i="1" s="1"/>
  <c r="AM769" i="1"/>
  <c r="AG769" i="1"/>
  <c r="AH769" i="1"/>
  <c r="N770" i="1"/>
  <c r="AJ770" i="1"/>
  <c r="S770" i="1"/>
  <c r="T770" i="1"/>
  <c r="AP770" i="1" s="1"/>
  <c r="AN770" i="1"/>
  <c r="AG770" i="1"/>
  <c r="AH770" i="1"/>
  <c r="N771" i="1"/>
  <c r="AJ771" i="1"/>
  <c r="S771" i="1"/>
  <c r="AO771" i="1" s="1"/>
  <c r="T771" i="1"/>
  <c r="AP771" i="1"/>
  <c r="AG771" i="1"/>
  <c r="AH771" i="1"/>
  <c r="N772" i="1"/>
  <c r="AJ772" i="1"/>
  <c r="S772" i="1"/>
  <c r="T772" i="1"/>
  <c r="AR772" i="1"/>
  <c r="AG772" i="1"/>
  <c r="AH772" i="1"/>
  <c r="N773" i="1"/>
  <c r="AJ773" i="1"/>
  <c r="S773" i="1"/>
  <c r="T773" i="1"/>
  <c r="AN773" i="1"/>
  <c r="AG773" i="1"/>
  <c r="AH773" i="1"/>
  <c r="N774" i="1"/>
  <c r="AJ774" i="1"/>
  <c r="S774" i="1"/>
  <c r="AO774" i="1" s="1"/>
  <c r="T774" i="1"/>
  <c r="AR774" i="1"/>
  <c r="AG774" i="1"/>
  <c r="AH774" i="1"/>
  <c r="N775" i="1"/>
  <c r="AJ775" i="1"/>
  <c r="S775" i="1"/>
  <c r="T775" i="1"/>
  <c r="AP775" i="1" s="1"/>
  <c r="AM775" i="1"/>
  <c r="AG775" i="1"/>
  <c r="AH775" i="1"/>
  <c r="N776" i="1"/>
  <c r="AJ776" i="1"/>
  <c r="S776" i="1"/>
  <c r="AO776" i="1" s="1"/>
  <c r="T776" i="1"/>
  <c r="AR776" i="1"/>
  <c r="AN776" i="1"/>
  <c r="AG776" i="1"/>
  <c r="AH776" i="1"/>
  <c r="N777" i="1"/>
  <c r="AJ777" i="1"/>
  <c r="S777" i="1"/>
  <c r="AO777" i="1" s="1"/>
  <c r="T777" i="1"/>
  <c r="AP777" i="1"/>
  <c r="AR777" i="1"/>
  <c r="AG777" i="1"/>
  <c r="AH777" i="1"/>
  <c r="N778" i="1"/>
  <c r="AJ778" i="1" s="1"/>
  <c r="S778" i="1"/>
  <c r="T778" i="1"/>
  <c r="AG778" i="1"/>
  <c r="AO778" i="1" s="1"/>
  <c r="AH778" i="1"/>
  <c r="N779" i="1"/>
  <c r="AJ779" i="1"/>
  <c r="S779" i="1"/>
  <c r="AO779" i="1" s="1"/>
  <c r="T779" i="1"/>
  <c r="AR779" i="1"/>
  <c r="AM779" i="1"/>
  <c r="AG779" i="1"/>
  <c r="AH779" i="1"/>
  <c r="AP779" i="1" s="1"/>
  <c r="AT779" i="1" s="1"/>
  <c r="N780" i="1"/>
  <c r="AJ780" i="1" s="1"/>
  <c r="S780" i="1"/>
  <c r="T780" i="1"/>
  <c r="AP780" i="1" s="1"/>
  <c r="AN780" i="1"/>
  <c r="AG780" i="1"/>
  <c r="AH780" i="1"/>
  <c r="N781" i="1"/>
  <c r="AJ781" i="1" s="1"/>
  <c r="S781" i="1"/>
  <c r="T781" i="1"/>
  <c r="AP781" i="1" s="1"/>
  <c r="AR781" i="1"/>
  <c r="AM781" i="1"/>
  <c r="AG781" i="1"/>
  <c r="AH781" i="1"/>
  <c r="N782" i="1"/>
  <c r="AJ782" i="1"/>
  <c r="S782" i="1"/>
  <c r="T782" i="1"/>
  <c r="AP782" i="1" s="1"/>
  <c r="AR782" i="1"/>
  <c r="AN782" i="1"/>
  <c r="AG782" i="1"/>
  <c r="AH782" i="1"/>
  <c r="N783" i="1"/>
  <c r="AJ783" i="1"/>
  <c r="S783" i="1"/>
  <c r="T783" i="1"/>
  <c r="AN783" i="1"/>
  <c r="AG783" i="1"/>
  <c r="AH783" i="1"/>
  <c r="N784" i="1"/>
  <c r="AJ784" i="1"/>
  <c r="S784" i="1"/>
  <c r="T784" i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AO786" i="1"/>
  <c r="T786" i="1"/>
  <c r="AR786" i="1"/>
  <c r="AG786" i="1"/>
  <c r="AH786" i="1"/>
  <c r="N787" i="1"/>
  <c r="AJ787" i="1" s="1"/>
  <c r="S787" i="1"/>
  <c r="T787" i="1"/>
  <c r="AP787" i="1" s="1"/>
  <c r="AM787" i="1"/>
  <c r="AG787" i="1"/>
  <c r="AH787" i="1"/>
  <c r="N788" i="1"/>
  <c r="AJ788" i="1" s="1"/>
  <c r="S788" i="1"/>
  <c r="AO788" i="1"/>
  <c r="T788" i="1"/>
  <c r="AN788" i="1"/>
  <c r="AG788" i="1"/>
  <c r="AH788" i="1"/>
  <c r="N789" i="1"/>
  <c r="AJ789" i="1" s="1"/>
  <c r="S789" i="1"/>
  <c r="AO789" i="1"/>
  <c r="T789" i="1"/>
  <c r="AP789" i="1" s="1"/>
  <c r="AR789" i="1"/>
  <c r="AM789" i="1"/>
  <c r="AG789" i="1"/>
  <c r="AH789" i="1"/>
  <c r="N790" i="1"/>
  <c r="AJ790" i="1"/>
  <c r="S790" i="1"/>
  <c r="T790" i="1"/>
  <c r="AP790" i="1"/>
  <c r="AN790" i="1"/>
  <c r="AG790" i="1"/>
  <c r="AH790" i="1"/>
  <c r="N791" i="1"/>
  <c r="S791" i="1"/>
  <c r="T791" i="1"/>
  <c r="AP791" i="1" s="1"/>
  <c r="AN791" i="1"/>
  <c r="AG791" i="1"/>
  <c r="J68" i="29" s="1"/>
  <c r="J68" i="30" s="1"/>
  <c r="AH791" i="1"/>
  <c r="J37" i="29"/>
  <c r="AJ791" i="1"/>
  <c r="N792" i="1"/>
  <c r="AJ792" i="1"/>
  <c r="S792" i="1"/>
  <c r="T792" i="1"/>
  <c r="AM792" i="1"/>
  <c r="AG792" i="1"/>
  <c r="AH792" i="1"/>
  <c r="N793" i="1"/>
  <c r="AJ793" i="1" s="1"/>
  <c r="S793" i="1"/>
  <c r="T793" i="1"/>
  <c r="AR793" i="1"/>
  <c r="AN793" i="1"/>
  <c r="AG793" i="1"/>
  <c r="AH793" i="1"/>
  <c r="N794" i="1"/>
  <c r="AJ794" i="1" s="1"/>
  <c r="S794" i="1"/>
  <c r="AO794" i="1"/>
  <c r="T794" i="1"/>
  <c r="AM794" i="1"/>
  <c r="AG794" i="1"/>
  <c r="AH794" i="1"/>
  <c r="N795" i="1"/>
  <c r="AJ795" i="1" s="1"/>
  <c r="S795" i="1"/>
  <c r="T795" i="1"/>
  <c r="AP795" i="1"/>
  <c r="AM795" i="1"/>
  <c r="AG795" i="1"/>
  <c r="AH795" i="1"/>
  <c r="N796" i="1"/>
  <c r="AJ796" i="1" s="1"/>
  <c r="S796" i="1"/>
  <c r="T796" i="1"/>
  <c r="AR796" i="1"/>
  <c r="AN796" i="1"/>
  <c r="AG796" i="1"/>
  <c r="AO796" i="1" s="1"/>
  <c r="AH796" i="1"/>
  <c r="N797" i="1"/>
  <c r="AJ797" i="1"/>
  <c r="S797" i="1"/>
  <c r="AO797" i="1" s="1"/>
  <c r="T797" i="1"/>
  <c r="AM797" i="1"/>
  <c r="AG797" i="1"/>
  <c r="AH797" i="1"/>
  <c r="N798" i="1"/>
  <c r="AJ798" i="1"/>
  <c r="S798" i="1"/>
  <c r="T798" i="1"/>
  <c r="AN798" i="1"/>
  <c r="AG798" i="1"/>
  <c r="AH798" i="1"/>
  <c r="N799" i="1"/>
  <c r="AJ799" i="1"/>
  <c r="S799" i="1"/>
  <c r="AO799" i="1" s="1"/>
  <c r="T799" i="1"/>
  <c r="AR799" i="1"/>
  <c r="AN799" i="1"/>
  <c r="AG799" i="1"/>
  <c r="AH799" i="1"/>
  <c r="N800" i="1"/>
  <c r="AJ800" i="1"/>
  <c r="S800" i="1"/>
  <c r="T800" i="1"/>
  <c r="AR800" i="1"/>
  <c r="AG800" i="1"/>
  <c r="AH800" i="1"/>
  <c r="N801" i="1"/>
  <c r="AJ801" i="1"/>
  <c r="S801" i="1"/>
  <c r="T801" i="1"/>
  <c r="AG801" i="1"/>
  <c r="AO801" i="1" s="1"/>
  <c r="AH801" i="1"/>
  <c r="N802" i="1"/>
  <c r="AJ802" i="1"/>
  <c r="S802" i="1"/>
  <c r="T802" i="1"/>
  <c r="AP802" i="1"/>
  <c r="AM802" i="1"/>
  <c r="AG802" i="1"/>
  <c r="AH802" i="1"/>
  <c r="N803" i="1"/>
  <c r="AJ803" i="1"/>
  <c r="S803" i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T806" i="1"/>
  <c r="AP806" i="1" s="1"/>
  <c r="AN806" i="1"/>
  <c r="AG806" i="1"/>
  <c r="AH806" i="1"/>
  <c r="N807" i="1"/>
  <c r="AJ807" i="1" s="1"/>
  <c r="S807" i="1"/>
  <c r="AO807" i="1" s="1"/>
  <c r="AT807" i="1" s="1"/>
  <c r="T807" i="1"/>
  <c r="AG807" i="1"/>
  <c r="AH807" i="1"/>
  <c r="N808" i="1"/>
  <c r="AJ808" i="1" s="1"/>
  <c r="S808" i="1"/>
  <c r="T808" i="1"/>
  <c r="AR808" i="1"/>
  <c r="AN808" i="1"/>
  <c r="AG808" i="1"/>
  <c r="AO808" i="1" s="1"/>
  <c r="AH808" i="1"/>
  <c r="N809" i="1"/>
  <c r="AJ809" i="1" s="1"/>
  <c r="S809" i="1"/>
  <c r="T809" i="1"/>
  <c r="AG809" i="1"/>
  <c r="AH809" i="1"/>
  <c r="N810" i="1"/>
  <c r="AJ810" i="1"/>
  <c r="S810" i="1"/>
  <c r="AO810" i="1" s="1"/>
  <c r="T810" i="1"/>
  <c r="AM810" i="1"/>
  <c r="AG810" i="1"/>
  <c r="AH810" i="1"/>
  <c r="N811" i="1"/>
  <c r="AJ811" i="1" s="1"/>
  <c r="S811" i="1"/>
  <c r="AO811" i="1" s="1"/>
  <c r="T811" i="1"/>
  <c r="AP811" i="1" s="1"/>
  <c r="AT811" i="1" s="1"/>
  <c r="AM811" i="1"/>
  <c r="AS811" i="1" s="1"/>
  <c r="AG811" i="1"/>
  <c r="AH811" i="1"/>
  <c r="N812" i="1"/>
  <c r="AJ812" i="1" s="1"/>
  <c r="S812" i="1"/>
  <c r="T812" i="1"/>
  <c r="AP812" i="1" s="1"/>
  <c r="AR812" i="1"/>
  <c r="AN812" i="1"/>
  <c r="AG812" i="1"/>
  <c r="AO812" i="1" s="1"/>
  <c r="AT812" i="1" s="1"/>
  <c r="AH812" i="1"/>
  <c r="N813" i="1"/>
  <c r="AJ813" i="1"/>
  <c r="S813" i="1"/>
  <c r="T813" i="1"/>
  <c r="AP813" i="1" s="1"/>
  <c r="AM813" i="1"/>
  <c r="AG813" i="1"/>
  <c r="AH813" i="1"/>
  <c r="N814" i="1"/>
  <c r="AJ814" i="1"/>
  <c r="S814" i="1"/>
  <c r="T814" i="1"/>
  <c r="AP814" i="1" s="1"/>
  <c r="AR814" i="1"/>
  <c r="AN814" i="1"/>
  <c r="AG814" i="1"/>
  <c r="AH814" i="1"/>
  <c r="N815" i="1"/>
  <c r="AJ815" i="1" s="1"/>
  <c r="S815" i="1"/>
  <c r="T815" i="1"/>
  <c r="AP815" i="1"/>
  <c r="AG815" i="1"/>
  <c r="AH815" i="1"/>
  <c r="N816" i="1"/>
  <c r="AJ816" i="1"/>
  <c r="S816" i="1"/>
  <c r="T816" i="1"/>
  <c r="AG816" i="1"/>
  <c r="AH816" i="1"/>
  <c r="N817" i="1"/>
  <c r="AJ817" i="1" s="1"/>
  <c r="S817" i="1"/>
  <c r="AO817" i="1"/>
  <c r="T817" i="1"/>
  <c r="AN817" i="1"/>
  <c r="AG817" i="1"/>
  <c r="AH817" i="1"/>
  <c r="N818" i="1"/>
  <c r="AJ818" i="1" s="1"/>
  <c r="S818" i="1"/>
  <c r="T818" i="1"/>
  <c r="AR818" i="1"/>
  <c r="AG818" i="1"/>
  <c r="AH818" i="1"/>
  <c r="N819" i="1"/>
  <c r="AJ819" i="1" s="1"/>
  <c r="S819" i="1"/>
  <c r="AO819" i="1"/>
  <c r="T819" i="1"/>
  <c r="AP819" i="1" s="1"/>
  <c r="AM819" i="1"/>
  <c r="AS819" i="1" s="1"/>
  <c r="AG819" i="1"/>
  <c r="AH819" i="1"/>
  <c r="N820" i="1"/>
  <c r="AJ820" i="1"/>
  <c r="S820" i="1"/>
  <c r="AO820" i="1" s="1"/>
  <c r="T820" i="1"/>
  <c r="AR820" i="1"/>
  <c r="AN820" i="1"/>
  <c r="AG820" i="1"/>
  <c r="AH820" i="1"/>
  <c r="AP820" i="1" s="1"/>
  <c r="AT820" i="1" s="1"/>
  <c r="N821" i="1"/>
  <c r="AJ821" i="1" s="1"/>
  <c r="S821" i="1"/>
  <c r="T821" i="1"/>
  <c r="AP821" i="1" s="1"/>
  <c r="AR821" i="1"/>
  <c r="AM821" i="1"/>
  <c r="AG821" i="1"/>
  <c r="AO821" i="1" s="1"/>
  <c r="AT821" i="1" s="1"/>
  <c r="AH821" i="1"/>
  <c r="N822" i="1"/>
  <c r="AJ822" i="1"/>
  <c r="S822" i="1"/>
  <c r="AO822" i="1" s="1"/>
  <c r="T822" i="1"/>
  <c r="AM822" i="1"/>
  <c r="AN822" i="1"/>
  <c r="AG822" i="1"/>
  <c r="AH822" i="1"/>
  <c r="AP822" i="1" s="1"/>
  <c r="AT822" i="1" s="1"/>
  <c r="N823" i="1"/>
  <c r="AJ823" i="1" s="1"/>
  <c r="S823" i="1"/>
  <c r="T823" i="1"/>
  <c r="AG823" i="1"/>
  <c r="AO823" i="1" s="1"/>
  <c r="AH823" i="1"/>
  <c r="N824" i="1"/>
  <c r="AJ824" i="1" s="1"/>
  <c r="S824" i="1"/>
  <c r="T824" i="1"/>
  <c r="AR824" i="1"/>
  <c r="AG824" i="1"/>
  <c r="AH824" i="1"/>
  <c r="N825" i="1"/>
  <c r="AJ825" i="1"/>
  <c r="S825" i="1"/>
  <c r="T825" i="1"/>
  <c r="AG825" i="1"/>
  <c r="AH825" i="1"/>
  <c r="N826" i="1"/>
  <c r="AJ826" i="1" s="1"/>
  <c r="S826" i="1"/>
  <c r="T826" i="1"/>
  <c r="AP826" i="1" s="1"/>
  <c r="AM826" i="1"/>
  <c r="AG826" i="1"/>
  <c r="AH826" i="1"/>
  <c r="N827" i="1"/>
  <c r="AJ827" i="1" s="1"/>
  <c r="S827" i="1"/>
  <c r="AO827" i="1"/>
  <c r="T827" i="1"/>
  <c r="AM827" i="1"/>
  <c r="AG827" i="1"/>
  <c r="AH827" i="1"/>
  <c r="N828" i="1"/>
  <c r="AJ828" i="1" s="1"/>
  <c r="S828" i="1"/>
  <c r="T828" i="1"/>
  <c r="D101" i="29" s="1"/>
  <c r="AR828" i="1"/>
  <c r="AN828" i="1"/>
  <c r="AG828" i="1"/>
  <c r="AH828" i="1"/>
  <c r="O829" i="1"/>
  <c r="P829" i="1"/>
  <c r="AC829" i="1"/>
  <c r="AD829" i="1"/>
  <c r="AJ829" i="1"/>
  <c r="AJ831" i="1"/>
  <c r="N832" i="1"/>
  <c r="AJ832" i="1"/>
  <c r="AM832" i="1"/>
  <c r="N833" i="1"/>
  <c r="AJ833" i="1" s="1"/>
  <c r="AK833" i="1"/>
  <c r="AR833" i="1" s="1"/>
  <c r="N834" i="1"/>
  <c r="AJ834" i="1"/>
  <c r="AM834" i="1"/>
  <c r="N835" i="1"/>
  <c r="AJ835" i="1"/>
  <c r="T835" i="1"/>
  <c r="AL835" i="1"/>
  <c r="AN835" i="1"/>
  <c r="AH835" i="1"/>
  <c r="N836" i="1"/>
  <c r="AJ836" i="1" s="1"/>
  <c r="T836" i="1"/>
  <c r="AL836" i="1"/>
  <c r="AR836" i="1" s="1"/>
  <c r="AM836" i="1"/>
  <c r="AH836" i="1"/>
  <c r="N837" i="1"/>
  <c r="AJ837" i="1"/>
  <c r="AN837" i="1"/>
  <c r="N838" i="1"/>
  <c r="AJ838" i="1"/>
  <c r="AM838" i="1"/>
  <c r="AN838" i="1"/>
  <c r="N839" i="1"/>
  <c r="AN839" i="1"/>
  <c r="AJ839" i="1"/>
  <c r="N840" i="1"/>
  <c r="AJ840" i="1" s="1"/>
  <c r="AM840" i="1"/>
  <c r="N841" i="1"/>
  <c r="AJ841" i="1"/>
  <c r="AN841" i="1"/>
  <c r="AS841" i="1" s="1"/>
  <c r="N842" i="1"/>
  <c r="AJ842" i="1"/>
  <c r="T842" i="1"/>
  <c r="AM842" i="1"/>
  <c r="AH842" i="1"/>
  <c r="N843" i="1"/>
  <c r="AJ843" i="1"/>
  <c r="T843" i="1"/>
  <c r="AL843" i="1"/>
  <c r="AR843" i="1"/>
  <c r="AN843" i="1"/>
  <c r="AH843" i="1"/>
  <c r="N844" i="1"/>
  <c r="AJ844" i="1"/>
  <c r="T844" i="1"/>
  <c r="AL844" i="1"/>
  <c r="AM844" i="1"/>
  <c r="AH844" i="1"/>
  <c r="N845" i="1"/>
  <c r="AJ845" i="1" s="1"/>
  <c r="T845" i="1"/>
  <c r="AP845" i="1" s="1"/>
  <c r="AT845" i="1" s="1"/>
  <c r="AN845" i="1"/>
  <c r="AH845" i="1"/>
  <c r="AH888" i="1" s="1"/>
  <c r="AH894" i="1" s="1"/>
  <c r="N846" i="1"/>
  <c r="AJ846" i="1"/>
  <c r="AM846" i="1"/>
  <c r="AN846" i="1"/>
  <c r="N847" i="1"/>
  <c r="AJ847" i="1"/>
  <c r="T847" i="1"/>
  <c r="AP847" i="1" s="1"/>
  <c r="AT847" i="1" s="1"/>
  <c r="AN847" i="1"/>
  <c r="AS847" i="1"/>
  <c r="AL847" i="1"/>
  <c r="N848" i="1"/>
  <c r="AJ848" i="1" s="1"/>
  <c r="T848" i="1"/>
  <c r="AL848" i="1"/>
  <c r="AR848" i="1" s="1"/>
  <c r="AM848" i="1"/>
  <c r="AN848" i="1"/>
  <c r="AH848" i="1"/>
  <c r="AP848" i="1" s="1"/>
  <c r="N849" i="1"/>
  <c r="AJ849" i="1" s="1"/>
  <c r="S849" i="1"/>
  <c r="AO849" i="1"/>
  <c r="T849" i="1"/>
  <c r="AN849" i="1"/>
  <c r="AG849" i="1"/>
  <c r="AH849" i="1"/>
  <c r="N850" i="1"/>
  <c r="AJ850" i="1" s="1"/>
  <c r="S850" i="1"/>
  <c r="T850" i="1"/>
  <c r="AP850" i="1" s="1"/>
  <c r="AM850" i="1"/>
  <c r="AN850" i="1"/>
  <c r="AG850" i="1"/>
  <c r="AH850" i="1"/>
  <c r="N851" i="1"/>
  <c r="AJ851" i="1"/>
  <c r="S851" i="1"/>
  <c r="T851" i="1"/>
  <c r="AP851" i="1" s="1"/>
  <c r="AR851" i="1"/>
  <c r="AN851" i="1"/>
  <c r="AG851" i="1"/>
  <c r="AH851" i="1"/>
  <c r="N852" i="1"/>
  <c r="AJ852" i="1"/>
  <c r="S852" i="1"/>
  <c r="T852" i="1"/>
  <c r="AM852" i="1"/>
  <c r="AS852" i="1" s="1"/>
  <c r="AN852" i="1"/>
  <c r="AG852" i="1"/>
  <c r="AH852" i="1"/>
  <c r="AP852" i="1" s="1"/>
  <c r="N853" i="1"/>
  <c r="AJ853" i="1" s="1"/>
  <c r="S853" i="1"/>
  <c r="AO853" i="1"/>
  <c r="T853" i="1"/>
  <c r="AR853" i="1"/>
  <c r="AG853" i="1"/>
  <c r="AH853" i="1"/>
  <c r="AN853" i="1"/>
  <c r="N854" i="1"/>
  <c r="AJ854" i="1"/>
  <c r="S854" i="1"/>
  <c r="AO854" i="1" s="1"/>
  <c r="T854" i="1"/>
  <c r="AM854" i="1"/>
  <c r="AN854" i="1"/>
  <c r="AG854" i="1"/>
  <c r="AH854" i="1"/>
  <c r="N855" i="1"/>
  <c r="AJ855" i="1" s="1"/>
  <c r="S855" i="1"/>
  <c r="T855" i="1"/>
  <c r="AN855" i="1"/>
  <c r="AG855" i="1"/>
  <c r="AH855" i="1"/>
  <c r="N856" i="1"/>
  <c r="AJ856" i="1"/>
  <c r="S856" i="1"/>
  <c r="AO856" i="1" s="1"/>
  <c r="T856" i="1"/>
  <c r="AM856" i="1"/>
  <c r="AN856" i="1"/>
  <c r="AG856" i="1"/>
  <c r="AH856" i="1"/>
  <c r="N857" i="1"/>
  <c r="AJ857" i="1" s="1"/>
  <c r="S857" i="1"/>
  <c r="T857" i="1"/>
  <c r="AR857" i="1"/>
  <c r="AN857" i="1"/>
  <c r="AG857" i="1"/>
  <c r="AO857" i="1" s="1"/>
  <c r="AH857" i="1"/>
  <c r="N858" i="1"/>
  <c r="AJ858" i="1" s="1"/>
  <c r="AM858" i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S861" i="1" s="1"/>
  <c r="AK861" i="1"/>
  <c r="N862" i="1"/>
  <c r="AJ862" i="1" s="1"/>
  <c r="AM862" i="1"/>
  <c r="AN862" i="1"/>
  <c r="N863" i="1"/>
  <c r="AJ863" i="1" s="1"/>
  <c r="AK863" i="1"/>
  <c r="AR863" i="1" s="1"/>
  <c r="AN863" i="1"/>
  <c r="AS863" i="1" s="1"/>
  <c r="N864" i="1"/>
  <c r="AJ864" i="1" s="1"/>
  <c r="AM864" i="1"/>
  <c r="AN864" i="1"/>
  <c r="N865" i="1"/>
  <c r="AJ865" i="1" s="1"/>
  <c r="AK865" i="1"/>
  <c r="AN865" i="1"/>
  <c r="N866" i="1"/>
  <c r="AJ866" i="1" s="1"/>
  <c r="AN866" i="1"/>
  <c r="N867" i="1"/>
  <c r="AJ867" i="1" s="1"/>
  <c r="AN867" i="1"/>
  <c r="N868" i="1"/>
  <c r="AJ868" i="1"/>
  <c r="T868" i="1"/>
  <c r="AP868" i="1" s="1"/>
  <c r="AT868" i="1" s="1"/>
  <c r="AM868" i="1"/>
  <c r="AN868" i="1"/>
  <c r="AH868" i="1"/>
  <c r="N869" i="1"/>
  <c r="AJ869" i="1"/>
  <c r="T869" i="1"/>
  <c r="AP869" i="1" s="1"/>
  <c r="AT869" i="1" s="1"/>
  <c r="AL869" i="1"/>
  <c r="AR869" i="1" s="1"/>
  <c r="AH869" i="1"/>
  <c r="AN869" i="1"/>
  <c r="N870" i="1"/>
  <c r="AJ870" i="1" s="1"/>
  <c r="T870" i="1"/>
  <c r="AM870" i="1"/>
  <c r="AN870" i="1"/>
  <c r="AH870" i="1"/>
  <c r="N871" i="1"/>
  <c r="AJ871" i="1"/>
  <c r="T871" i="1"/>
  <c r="AP871" i="1" s="1"/>
  <c r="AT871" i="1" s="1"/>
  <c r="AL871" i="1"/>
  <c r="AR871" i="1" s="1"/>
  <c r="AN871" i="1"/>
  <c r="AH871" i="1"/>
  <c r="N872" i="1"/>
  <c r="AJ872" i="1"/>
  <c r="T872" i="1"/>
  <c r="AP872" i="1" s="1"/>
  <c r="AT872" i="1" s="1"/>
  <c r="AL872" i="1"/>
  <c r="AM872" i="1"/>
  <c r="AN872" i="1"/>
  <c r="AH872" i="1"/>
  <c r="N873" i="1"/>
  <c r="AJ873" i="1"/>
  <c r="T873" i="1"/>
  <c r="AP873" i="1" s="1"/>
  <c r="AT873" i="1" s="1"/>
  <c r="AL873" i="1"/>
  <c r="AR873" i="1" s="1"/>
  <c r="AN873" i="1"/>
  <c r="AS873" i="1" s="1"/>
  <c r="N874" i="1"/>
  <c r="AJ874" i="1" s="1"/>
  <c r="T874" i="1"/>
  <c r="AL874" i="1"/>
  <c r="AR874" i="1" s="1"/>
  <c r="AM874" i="1"/>
  <c r="AN874" i="1"/>
  <c r="AH874" i="1"/>
  <c r="N875" i="1"/>
  <c r="AJ875" i="1"/>
  <c r="T875" i="1"/>
  <c r="AL875" i="1"/>
  <c r="AR875" i="1" s="1"/>
  <c r="AN875" i="1"/>
  <c r="AH875" i="1"/>
  <c r="N876" i="1"/>
  <c r="AJ876" i="1"/>
  <c r="S876" i="1"/>
  <c r="T876" i="1"/>
  <c r="AM876" i="1"/>
  <c r="AN876" i="1"/>
  <c r="AG876" i="1"/>
  <c r="AO876" i="1" s="1"/>
  <c r="AH876" i="1"/>
  <c r="N877" i="1"/>
  <c r="AJ877" i="1"/>
  <c r="S877" i="1"/>
  <c r="AO877" i="1" s="1"/>
  <c r="T877" i="1"/>
  <c r="AR877" i="1"/>
  <c r="AN877" i="1"/>
  <c r="AG877" i="1"/>
  <c r="AH877" i="1"/>
  <c r="N878" i="1"/>
  <c r="AJ878" i="1"/>
  <c r="S878" i="1"/>
  <c r="T878" i="1"/>
  <c r="AM878" i="1"/>
  <c r="AS878" i="1" s="1"/>
  <c r="AN878" i="1"/>
  <c r="AG878" i="1"/>
  <c r="AO878" i="1" s="1"/>
  <c r="AH878" i="1"/>
  <c r="N879" i="1"/>
  <c r="AJ879" i="1" s="1"/>
  <c r="S879" i="1"/>
  <c r="T879" i="1"/>
  <c r="AP879" i="1" s="1"/>
  <c r="AN879" i="1"/>
  <c r="AG879" i="1"/>
  <c r="AO879" i="1" s="1"/>
  <c r="AH879" i="1"/>
  <c r="N880" i="1"/>
  <c r="AJ880" i="1"/>
  <c r="S880" i="1"/>
  <c r="T880" i="1"/>
  <c r="AP880" i="1" s="1"/>
  <c r="AT880" i="1" s="1"/>
  <c r="AM880" i="1"/>
  <c r="AN880" i="1"/>
  <c r="AG880" i="1"/>
  <c r="AH880" i="1"/>
  <c r="N881" i="1"/>
  <c r="AJ881" i="1"/>
  <c r="S881" i="1"/>
  <c r="T881" i="1"/>
  <c r="AP881" i="1" s="1"/>
  <c r="AN881" i="1"/>
  <c r="AG881" i="1"/>
  <c r="AH881" i="1"/>
  <c r="N882" i="1"/>
  <c r="AJ882" i="1"/>
  <c r="S882" i="1"/>
  <c r="T882" i="1"/>
  <c r="AM882" i="1"/>
  <c r="AN882" i="1"/>
  <c r="AG882" i="1"/>
  <c r="AH882" i="1"/>
  <c r="N883" i="1"/>
  <c r="AJ883" i="1"/>
  <c r="S883" i="1"/>
  <c r="T883" i="1"/>
  <c r="AR883" i="1"/>
  <c r="AN883" i="1"/>
  <c r="AG883" i="1"/>
  <c r="AH883" i="1"/>
  <c r="N884" i="1"/>
  <c r="AJ884" i="1"/>
  <c r="AM884" i="1"/>
  <c r="AN884" i="1"/>
  <c r="N885" i="1"/>
  <c r="AJ885" i="1"/>
  <c r="T885" i="1"/>
  <c r="AN885" i="1"/>
  <c r="AH885" i="1"/>
  <c r="N886" i="1"/>
  <c r="AJ886" i="1"/>
  <c r="T886" i="1"/>
  <c r="AP886" i="1" s="1"/>
  <c r="AT886" i="1" s="1"/>
  <c r="AL886" i="1"/>
  <c r="AR886" i="1" s="1"/>
  <c r="AM886" i="1"/>
  <c r="AN886" i="1"/>
  <c r="AH886" i="1"/>
  <c r="N887" i="1"/>
  <c r="AJ887" i="1" s="1"/>
  <c r="AK887" i="1"/>
  <c r="AR887" i="1" s="1"/>
  <c r="AN887" i="1"/>
  <c r="O888" i="1"/>
  <c r="P888" i="1"/>
  <c r="Q888" i="1"/>
  <c r="R888" i="1"/>
  <c r="AC888" i="1"/>
  <c r="AD888" i="1"/>
  <c r="AD890" i="1" s="1"/>
  <c r="AD896" i="1" s="1"/>
  <c r="AE888" i="1"/>
  <c r="AF888" i="1"/>
  <c r="AF894" i="1"/>
  <c r="AF4" i="1" s="1"/>
  <c r="AJ888" i="1"/>
  <c r="AJ890" i="1"/>
  <c r="P898" i="1"/>
  <c r="P899" i="1" s="1"/>
  <c r="AD898" i="1"/>
  <c r="AD899" i="1"/>
  <c r="P901" i="1"/>
  <c r="V901" i="1"/>
  <c r="AC901" i="1" s="1"/>
  <c r="AK901" i="1" s="1"/>
  <c r="Z901" i="1"/>
  <c r="AG901" i="1" s="1"/>
  <c r="AO901" i="1" s="1"/>
  <c r="AD901" i="1"/>
  <c r="AH901" i="1"/>
  <c r="P902" i="1"/>
  <c r="V902" i="1"/>
  <c r="AC902" i="1"/>
  <c r="AK902" i="1"/>
  <c r="Z902" i="1"/>
  <c r="AG902" i="1"/>
  <c r="AO902" i="1"/>
  <c r="AD902" i="1"/>
  <c r="AH902" i="1"/>
  <c r="P904" i="1"/>
  <c r="T904" i="1"/>
  <c r="T905" i="1"/>
  <c r="V904" i="1"/>
  <c r="AC904" i="1" s="1"/>
  <c r="AK904" i="1" s="1"/>
  <c r="Z904" i="1"/>
  <c r="AG904" i="1" s="1"/>
  <c r="AO904" i="1" s="1"/>
  <c r="AD904" i="1"/>
  <c r="P905" i="1"/>
  <c r="V905" i="1"/>
  <c r="AC905" i="1" s="1"/>
  <c r="AK905" i="1" s="1"/>
  <c r="Z905" i="1"/>
  <c r="AG905" i="1" s="1"/>
  <c r="AO905" i="1" s="1"/>
  <c r="AD905" i="1"/>
  <c r="AH905" i="1"/>
  <c r="P907" i="1"/>
  <c r="V907" i="1"/>
  <c r="AC907" i="1"/>
  <c r="AK907" i="1"/>
  <c r="Z907" i="1"/>
  <c r="AD907" i="1"/>
  <c r="AG907" i="1"/>
  <c r="AO907" i="1"/>
  <c r="AH907" i="1"/>
  <c r="P908" i="1"/>
  <c r="V908" i="1"/>
  <c r="AC908" i="1"/>
  <c r="AK908" i="1" s="1"/>
  <c r="Z908" i="1"/>
  <c r="AG908" i="1"/>
  <c r="AO908" i="1"/>
  <c r="AD908" i="1"/>
  <c r="AH908" i="1"/>
  <c r="V910" i="1"/>
  <c r="AC910" i="1" s="1"/>
  <c r="AK910" i="1" s="1"/>
  <c r="Z910" i="1"/>
  <c r="AG910" i="1" s="1"/>
  <c r="AO910" i="1" s="1"/>
  <c r="P911" i="1"/>
  <c r="V911" i="1"/>
  <c r="AC911" i="1" s="1"/>
  <c r="AK911" i="1" s="1"/>
  <c r="Z911" i="1"/>
  <c r="AG911" i="1" s="1"/>
  <c r="AO911" i="1" s="1"/>
  <c r="K23" i="4"/>
  <c r="G61" i="4"/>
  <c r="H10" i="4"/>
  <c r="H61" i="4"/>
  <c r="M9" i="4"/>
  <c r="M60" i="4" s="1"/>
  <c r="J60" i="4"/>
  <c r="E61" i="4"/>
  <c r="E104" i="4"/>
  <c r="E30" i="4"/>
  <c r="E12" i="4"/>
  <c r="H60" i="8"/>
  <c r="N9" i="4"/>
  <c r="N60" i="4" s="1"/>
  <c r="K60" i="4"/>
  <c r="G10" i="29"/>
  <c r="H10" i="29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W905" i="1"/>
  <c r="AR822" i="1"/>
  <c r="AR792" i="1"/>
  <c r="AR739" i="1"/>
  <c r="AR732" i="1"/>
  <c r="AR706" i="1"/>
  <c r="AN173" i="1"/>
  <c r="R894" i="26"/>
  <c r="R4" i="26"/>
  <c r="T888" i="26"/>
  <c r="O890" i="26"/>
  <c r="O13" i="26" s="1"/>
  <c r="P892" i="26"/>
  <c r="P2" i="26"/>
  <c r="AL217" i="1"/>
  <c r="AL198" i="1"/>
  <c r="AR198" i="1" s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/>
  <c r="S888" i="25"/>
  <c r="AR659" i="1"/>
  <c r="AR638" i="1"/>
  <c r="AL120" i="1"/>
  <c r="AL67" i="1"/>
  <c r="AR67" i="1" s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/>
  <c r="AL252" i="1"/>
  <c r="AR252" i="1" s="1"/>
  <c r="AL220" i="1"/>
  <c r="AR220" i="1" s="1"/>
  <c r="AL17" i="1"/>
  <c r="AL15" i="1"/>
  <c r="P894" i="20"/>
  <c r="P4" i="20" s="1"/>
  <c r="AL366" i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R281" i="1" s="1"/>
  <c r="AL275" i="1"/>
  <c r="AL273" i="1"/>
  <c r="AL270" i="1"/>
  <c r="AR270" i="1" s="1"/>
  <c r="AL211" i="1"/>
  <c r="AL207" i="1"/>
  <c r="AL203" i="1"/>
  <c r="AL199" i="1"/>
  <c r="AL193" i="1"/>
  <c r="AL182" i="1"/>
  <c r="AR63" i="1"/>
  <c r="AL60" i="1"/>
  <c r="AR58" i="1"/>
  <c r="G82" i="7"/>
  <c r="G39" i="7" s="1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45" i="1" s="1"/>
  <c r="AR335" i="1"/>
  <c r="AL328" i="1"/>
  <c r="AK327" i="1"/>
  <c r="AL322" i="1"/>
  <c r="AR322" i="1" s="1"/>
  <c r="AK320" i="1"/>
  <c r="AK318" i="1"/>
  <c r="AR318" i="1" s="1"/>
  <c r="AK316" i="1"/>
  <c r="AR316" i="1" s="1"/>
  <c r="AR315" i="1"/>
  <c r="AK314" i="1"/>
  <c r="AR314" i="1" s="1"/>
  <c r="AR313" i="1"/>
  <c r="AK312" i="1"/>
  <c r="AR312" i="1" s="1"/>
  <c r="AK308" i="1"/>
  <c r="AK306" i="1"/>
  <c r="AK304" i="1"/>
  <c r="AR303" i="1"/>
  <c r="AK302" i="1"/>
  <c r="AK300" i="1"/>
  <c r="AR300" i="1"/>
  <c r="AK298" i="1"/>
  <c r="AR298" i="1" s="1"/>
  <c r="AK296" i="1"/>
  <c r="AK294" i="1"/>
  <c r="AR294" i="1" s="1"/>
  <c r="AK275" i="1"/>
  <c r="AR275" i="1" s="1"/>
  <c r="AK268" i="1"/>
  <c r="AR268" i="1" s="1"/>
  <c r="AL267" i="1"/>
  <c r="AR267" i="1" s="1"/>
  <c r="AL263" i="1"/>
  <c r="AR263" i="1" s="1"/>
  <c r="AL259" i="1"/>
  <c r="AR259" i="1" s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R206" i="1" s="1"/>
  <c r="AL202" i="1"/>
  <c r="AR202" i="1" s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 s="1"/>
  <c r="AK839" i="1"/>
  <c r="AR839" i="1" s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69" i="1"/>
  <c r="AK364" i="1"/>
  <c r="AR364" i="1" s="1"/>
  <c r="AK362" i="1"/>
  <c r="AR362" i="1" s="1"/>
  <c r="AK360" i="1"/>
  <c r="AR360" i="1" s="1"/>
  <c r="AK358" i="1"/>
  <c r="AR358" i="1" s="1"/>
  <c r="AK356" i="1"/>
  <c r="AK354" i="1"/>
  <c r="AK352" i="1"/>
  <c r="AR352" i="1" s="1"/>
  <c r="AK350" i="1"/>
  <c r="AK346" i="1"/>
  <c r="AR346" i="1" s="1"/>
  <c r="AL344" i="1"/>
  <c r="AR343" i="1"/>
  <c r="AK337" i="1"/>
  <c r="AK334" i="1"/>
  <c r="AR334" i="1" s="1"/>
  <c r="AK332" i="1"/>
  <c r="AR332" i="1"/>
  <c r="AL330" i="1"/>
  <c r="AK329" i="1"/>
  <c r="AK326" i="1"/>
  <c r="AR326" i="1"/>
  <c r="AK288" i="1"/>
  <c r="AR288" i="1" s="1"/>
  <c r="AL280" i="1"/>
  <c r="AR280" i="1"/>
  <c r="AL276" i="1"/>
  <c r="AR276" i="1" s="1"/>
  <c r="AL272" i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H37" i="4" s="1"/>
  <c r="H37" i="8" s="1"/>
  <c r="AL282" i="1"/>
  <c r="AR282" i="1" s="1"/>
  <c r="AK281" i="1"/>
  <c r="AL278" i="1"/>
  <c r="AK277" i="1"/>
  <c r="AL274" i="1"/>
  <c r="AR274" i="1" s="1"/>
  <c r="AK273" i="1"/>
  <c r="AR273" i="1" s="1"/>
  <c r="AL265" i="1"/>
  <c r="AR265" i="1" s="1"/>
  <c r="AL261" i="1"/>
  <c r="AL257" i="1"/>
  <c r="AR257" i="1" s="1"/>
  <c r="AR253" i="1"/>
  <c r="AR243" i="1"/>
  <c r="AL237" i="1"/>
  <c r="AR237" i="1" s="1"/>
  <c r="AL233" i="1"/>
  <c r="AR233" i="1" s="1"/>
  <c r="AL225" i="1"/>
  <c r="AR225" i="1" s="1"/>
  <c r="AR221" i="1"/>
  <c r="AL216" i="1"/>
  <c r="AL212" i="1"/>
  <c r="AL208" i="1"/>
  <c r="AK207" i="1"/>
  <c r="AL204" i="1"/>
  <c r="H81" i="4"/>
  <c r="AL200" i="1"/>
  <c r="AL195" i="1"/>
  <c r="AR195" i="1" s="1"/>
  <c r="AR161" i="1"/>
  <c r="H31" i="4"/>
  <c r="H31" i="8" s="1"/>
  <c r="H86" i="4"/>
  <c r="H86" i="8"/>
  <c r="AK193" i="1"/>
  <c r="AK191" i="1"/>
  <c r="AL184" i="1"/>
  <c r="AR184" i="1"/>
  <c r="AL181" i="1"/>
  <c r="AK180" i="1"/>
  <c r="AR180" i="1" s="1"/>
  <c r="AK176" i="1"/>
  <c r="AL183" i="1"/>
  <c r="AK182" i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AR152" i="1"/>
  <c r="H78" i="4"/>
  <c r="H78" i="8" s="1"/>
  <c r="AL150" i="1"/>
  <c r="AR150" i="1" s="1"/>
  <c r="AL146" i="1"/>
  <c r="AR146" i="1" s="1"/>
  <c r="AL142" i="1"/>
  <c r="AR142" i="1" s="1"/>
  <c r="AL140" i="1"/>
  <c r="AR140" i="1" s="1"/>
  <c r="AL132" i="1"/>
  <c r="AR132" i="1" s="1"/>
  <c r="AL130" i="1"/>
  <c r="AR130" i="1" s="1"/>
  <c r="AL128" i="1"/>
  <c r="AR128" i="1" s="1"/>
  <c r="AR126" i="1"/>
  <c r="AL122" i="1"/>
  <c r="AR122" i="1" s="1"/>
  <c r="AL121" i="1"/>
  <c r="H85" i="4"/>
  <c r="H85" i="8" s="1"/>
  <c r="H80" i="4"/>
  <c r="AR115" i="1"/>
  <c r="AR87" i="1"/>
  <c r="AL66" i="1"/>
  <c r="AL64" i="1"/>
  <c r="AR62" i="1"/>
  <c r="AL61" i="1"/>
  <c r="AL59" i="1"/>
  <c r="AR59" i="1" s="1"/>
  <c r="AL57" i="1"/>
  <c r="AL908" i="1"/>
  <c r="AR101" i="1"/>
  <c r="AL26" i="1"/>
  <c r="AR26" i="1" s="1"/>
  <c r="AL19" i="1"/>
  <c r="AR19" i="1" s="1"/>
  <c r="H17" i="4"/>
  <c r="H17" i="8" s="1"/>
  <c r="N17" i="8" s="1"/>
  <c r="H13" i="4"/>
  <c r="H13" i="8" s="1"/>
  <c r="AL25" i="1"/>
  <c r="AL14" i="1"/>
  <c r="P894" i="26"/>
  <c r="P4" i="26"/>
  <c r="S888" i="26"/>
  <c r="AM804" i="1"/>
  <c r="AS804" i="1" s="1"/>
  <c r="AN802" i="1"/>
  <c r="AM801" i="1"/>
  <c r="AN800" i="1"/>
  <c r="AM799" i="1"/>
  <c r="AN827" i="1"/>
  <c r="AN826" i="1"/>
  <c r="AM825" i="1"/>
  <c r="AN824" i="1"/>
  <c r="AM823" i="1"/>
  <c r="AM820" i="1"/>
  <c r="AN818" i="1"/>
  <c r="AS818" i="1" s="1"/>
  <c r="AM817" i="1"/>
  <c r="AN816" i="1"/>
  <c r="AM815" i="1"/>
  <c r="AM814" i="1"/>
  <c r="AN810" i="1"/>
  <c r="AM809" i="1"/>
  <c r="AM807" i="1"/>
  <c r="AM798" i="1"/>
  <c r="AN769" i="1"/>
  <c r="AN767" i="1"/>
  <c r="AN766" i="1"/>
  <c r="AM765" i="1"/>
  <c r="AN764" i="1"/>
  <c r="AM763" i="1"/>
  <c r="AN797" i="1"/>
  <c r="AM796" i="1"/>
  <c r="AS796" i="1" s="1"/>
  <c r="AN794" i="1"/>
  <c r="AM793" i="1"/>
  <c r="AN792" i="1"/>
  <c r="AM791" i="1"/>
  <c r="AM788" i="1"/>
  <c r="AN786" i="1"/>
  <c r="AM785" i="1"/>
  <c r="AN784" i="1"/>
  <c r="AM783" i="1"/>
  <c r="AN781" i="1"/>
  <c r="AN778" i="1"/>
  <c r="AM777" i="1"/>
  <c r="AN774" i="1"/>
  <c r="AM773" i="1"/>
  <c r="AN772" i="1"/>
  <c r="AM771" i="1"/>
  <c r="AS771" i="1" s="1"/>
  <c r="AM760" i="1"/>
  <c r="AN758" i="1"/>
  <c r="AM757" i="1"/>
  <c r="AN756" i="1"/>
  <c r="AM755" i="1"/>
  <c r="AM752" i="1"/>
  <c r="AN751" i="1"/>
  <c r="AM750" i="1"/>
  <c r="AM747" i="1"/>
  <c r="AN746" i="1"/>
  <c r="AM742" i="1"/>
  <c r="AM740" i="1"/>
  <c r="AM739" i="1"/>
  <c r="AM737" i="1"/>
  <c r="AN736" i="1"/>
  <c r="AN735" i="1"/>
  <c r="AM731" i="1"/>
  <c r="AM729" i="1"/>
  <c r="AM724" i="1"/>
  <c r="AM721" i="1"/>
  <c r="AN720" i="1"/>
  <c r="AM719" i="1"/>
  <c r="AN718" i="1"/>
  <c r="AM717" i="1"/>
  <c r="AM715" i="1"/>
  <c r="AS715" i="1" s="1"/>
  <c r="AM714" i="1"/>
  <c r="AM712" i="1"/>
  <c r="AN710" i="1"/>
  <c r="AM709" i="1"/>
  <c r="AM707" i="1"/>
  <c r="AM706" i="1"/>
  <c r="AN704" i="1"/>
  <c r="AM700" i="1"/>
  <c r="AN698" i="1"/>
  <c r="AM697" i="1"/>
  <c r="AN696" i="1"/>
  <c r="AM695" i="1"/>
  <c r="AS695" i="1"/>
  <c r="AM694" i="1"/>
  <c r="AN693" i="1"/>
  <c r="AN691" i="1"/>
  <c r="AN690" i="1"/>
  <c r="AM689" i="1"/>
  <c r="AN688" i="1"/>
  <c r="AM686" i="1"/>
  <c r="AM684" i="1"/>
  <c r="AN682" i="1"/>
  <c r="AM681" i="1"/>
  <c r="AN680" i="1"/>
  <c r="AM678" i="1"/>
  <c r="AN677" i="1"/>
  <c r="AM676" i="1"/>
  <c r="AN675" i="1"/>
  <c r="AM673" i="1"/>
  <c r="AS673" i="1" s="1"/>
  <c r="AN672" i="1"/>
  <c r="AM671" i="1"/>
  <c r="AM670" i="1"/>
  <c r="AM669" i="1"/>
  <c r="AN661" i="1"/>
  <c r="AN653" i="1"/>
  <c r="AN626" i="1"/>
  <c r="AN624" i="1"/>
  <c r="AN623" i="1"/>
  <c r="AN621" i="1"/>
  <c r="AN606" i="1"/>
  <c r="AN602" i="1"/>
  <c r="AS602" i="1" s="1"/>
  <c r="AM666" i="1"/>
  <c r="AN665" i="1"/>
  <c r="AN664" i="1"/>
  <c r="AM663" i="1"/>
  <c r="AS663" i="1" s="1"/>
  <c r="AN662" i="1"/>
  <c r="AM661" i="1"/>
  <c r="AM660" i="1"/>
  <c r="AN659" i="1"/>
  <c r="AS659" i="1" s="1"/>
  <c r="AM658" i="1"/>
  <c r="AN657" i="1"/>
  <c r="AS657" i="1" s="1"/>
  <c r="AN656" i="1"/>
  <c r="AM655" i="1"/>
  <c r="AN654" i="1"/>
  <c r="AM653" i="1"/>
  <c r="AS653" i="1" s="1"/>
  <c r="AM652" i="1"/>
  <c r="AN651" i="1"/>
  <c r="AM650" i="1"/>
  <c r="AN649" i="1"/>
  <c r="AN648" i="1"/>
  <c r="AM647" i="1"/>
  <c r="AN646" i="1"/>
  <c r="AM645" i="1"/>
  <c r="AM644" i="1"/>
  <c r="AN643" i="1"/>
  <c r="AM642" i="1"/>
  <c r="AS642" i="1" s="1"/>
  <c r="AM639" i="1"/>
  <c r="AN638" i="1"/>
  <c r="AM637" i="1"/>
  <c r="AM635" i="1"/>
  <c r="AN631" i="1"/>
  <c r="AM630" i="1"/>
  <c r="AS630" i="1" s="1"/>
  <c r="AN629" i="1"/>
  <c r="AM628" i="1"/>
  <c r="AN627" i="1"/>
  <c r="AN625" i="1"/>
  <c r="AM624" i="1"/>
  <c r="AM623" i="1"/>
  <c r="AS623" i="1" s="1"/>
  <c r="AN622" i="1"/>
  <c r="AM621" i="1"/>
  <c r="AS621" i="1" s="1"/>
  <c r="AN620" i="1"/>
  <c r="AM619" i="1"/>
  <c r="AN618" i="1"/>
  <c r="AS618" i="1"/>
  <c r="AN617" i="1"/>
  <c r="AM616" i="1"/>
  <c r="AN615" i="1"/>
  <c r="AS615" i="1"/>
  <c r="AM614" i="1"/>
  <c r="AN613" i="1"/>
  <c r="AS613" i="1" s="1"/>
  <c r="AM612" i="1"/>
  <c r="AN611" i="1"/>
  <c r="AM610" i="1"/>
  <c r="AN609" i="1"/>
  <c r="AN607" i="1"/>
  <c r="AM606" i="1"/>
  <c r="AS606" i="1" s="1"/>
  <c r="AN605" i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 s="1"/>
  <c r="AN564" i="1"/>
  <c r="AN563" i="1"/>
  <c r="AN562" i="1"/>
  <c r="AN561" i="1"/>
  <c r="AN560" i="1"/>
  <c r="AM559" i="1"/>
  <c r="AS559" i="1" s="1"/>
  <c r="AM557" i="1"/>
  <c r="AN555" i="1"/>
  <c r="AM553" i="1"/>
  <c r="AN541" i="1"/>
  <c r="AN540" i="1"/>
  <c r="AM539" i="1"/>
  <c r="AN538" i="1"/>
  <c r="AM537" i="1"/>
  <c r="AM551" i="1"/>
  <c r="AN549" i="1"/>
  <c r="AS549" i="1" s="1"/>
  <c r="AN548" i="1"/>
  <c r="AM547" i="1"/>
  <c r="AM545" i="1"/>
  <c r="AN535" i="1"/>
  <c r="AN533" i="1"/>
  <c r="AM531" i="1"/>
  <c r="AM529" i="1"/>
  <c r="AN527" i="1"/>
  <c r="AN525" i="1"/>
  <c r="AN524" i="1"/>
  <c r="AM523" i="1"/>
  <c r="AS523" i="1" s="1"/>
  <c r="AN522" i="1"/>
  <c r="AM521" i="1"/>
  <c r="AN516" i="1"/>
  <c r="AM515" i="1"/>
  <c r="AN514" i="1"/>
  <c r="AM513" i="1"/>
  <c r="AN511" i="1"/>
  <c r="AN509" i="1"/>
  <c r="AN508" i="1"/>
  <c r="AN506" i="1"/>
  <c r="AM505" i="1"/>
  <c r="AN503" i="1"/>
  <c r="AN501" i="1"/>
  <c r="AN500" i="1"/>
  <c r="AM499" i="1"/>
  <c r="AN498" i="1"/>
  <c r="AM497" i="1"/>
  <c r="AN495" i="1"/>
  <c r="AN493" i="1"/>
  <c r="AN492" i="1"/>
  <c r="AM491" i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S479" i="1" s="1"/>
  <c r="AN477" i="1"/>
  <c r="AN476" i="1"/>
  <c r="AN441" i="1"/>
  <c r="AN440" i="1"/>
  <c r="AM439" i="1"/>
  <c r="AN438" i="1"/>
  <c r="AM437" i="1"/>
  <c r="AM469" i="1"/>
  <c r="AN467" i="1"/>
  <c r="AN465" i="1"/>
  <c r="AN463" i="1"/>
  <c r="AN461" i="1"/>
  <c r="AN460" i="1"/>
  <c r="AM459" i="1"/>
  <c r="AN458" i="1"/>
  <c r="AM457" i="1"/>
  <c r="AN455" i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S429" i="1" s="1"/>
  <c r="AN427" i="1"/>
  <c r="AN425" i="1"/>
  <c r="AN424" i="1"/>
  <c r="AM423" i="1"/>
  <c r="AN422" i="1"/>
  <c r="AM421" i="1"/>
  <c r="AN419" i="1"/>
  <c r="AN417" i="1"/>
  <c r="AN414" i="1"/>
  <c r="AM413" i="1"/>
  <c r="AN411" i="1"/>
  <c r="AM401" i="1"/>
  <c r="AS401" i="1" s="1"/>
  <c r="AN400" i="1"/>
  <c r="AM399" i="1"/>
  <c r="AN394" i="1"/>
  <c r="AN389" i="1"/>
  <c r="AN387" i="1"/>
  <c r="AN386" i="1"/>
  <c r="AN384" i="1"/>
  <c r="AR17" i="1"/>
  <c r="N552" i="26"/>
  <c r="AA901" i="1"/>
  <c r="AR381" i="1"/>
  <c r="AR302" i="1"/>
  <c r="AR348" i="1"/>
  <c r="AR350" i="1"/>
  <c r="AR296" i="1"/>
  <c r="AR308" i="1"/>
  <c r="AR320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/>
  <c r="N197" i="3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90" i="31"/>
  <c r="AA86" i="31"/>
  <c r="AA59" i="31"/>
  <c r="AA45" i="31"/>
  <c r="AA41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92" i="31"/>
  <c r="AA88" i="31"/>
  <c r="AA83" i="31"/>
  <c r="AA79" i="31"/>
  <c r="AA72" i="31"/>
  <c r="AA68" i="31"/>
  <c r="AA64" i="31"/>
  <c r="AA60" i="31"/>
  <c r="AA56" i="31"/>
  <c r="AA52" i="31"/>
  <c r="AA38" i="31"/>
  <c r="AA34" i="31"/>
  <c r="AA30" i="31"/>
  <c r="AA26" i="31"/>
  <c r="AA22" i="31"/>
  <c r="AA18" i="31"/>
  <c r="AA71" i="31"/>
  <c r="AA67" i="31"/>
  <c r="AA63" i="31"/>
  <c r="AA58" i="31"/>
  <c r="AA54" i="31"/>
  <c r="AA50" i="31"/>
  <c r="AA36" i="31"/>
  <c r="AA32" i="31"/>
  <c r="AA28" i="31"/>
  <c r="AA24" i="31"/>
  <c r="AA20" i="31"/>
  <c r="AA14" i="31"/>
  <c r="AA461" i="31"/>
  <c r="N79" i="29"/>
  <c r="D44" i="4"/>
  <c r="D44" i="8" s="1"/>
  <c r="AR342" i="1"/>
  <c r="AR331" i="1"/>
  <c r="AS323" i="1"/>
  <c r="AR297" i="1"/>
  <c r="AR230" i="1"/>
  <c r="AR374" i="1"/>
  <c r="AR355" i="1"/>
  <c r="J101" i="29"/>
  <c r="D92" i="29"/>
  <c r="D92" i="30" s="1"/>
  <c r="J25" i="29"/>
  <c r="J25" i="30" s="1"/>
  <c r="J50" i="29"/>
  <c r="J57" i="29"/>
  <c r="J57" i="30"/>
  <c r="J44" i="29"/>
  <c r="J44" i="30" s="1"/>
  <c r="J32" i="4"/>
  <c r="J32" i="8"/>
  <c r="AM866" i="1"/>
  <c r="J69" i="29"/>
  <c r="J69" i="30" s="1"/>
  <c r="J60" i="29"/>
  <c r="J60" i="30" s="1"/>
  <c r="AR434" i="1"/>
  <c r="AR432" i="1"/>
  <c r="J43" i="29"/>
  <c r="J43" i="30" s="1"/>
  <c r="J97" i="29"/>
  <c r="J97" i="30" s="1"/>
  <c r="D93" i="29"/>
  <c r="D93" i="30" s="1"/>
  <c r="J80" i="29"/>
  <c r="J80" i="30" s="1"/>
  <c r="D25" i="29"/>
  <c r="D25" i="30" s="1"/>
  <c r="D52" i="29"/>
  <c r="D52" i="30"/>
  <c r="A552" i="1"/>
  <c r="A553" i="1" s="1"/>
  <c r="N553" i="1" s="1"/>
  <c r="AJ553" i="1" s="1"/>
  <c r="N552" i="1"/>
  <c r="AJ552" i="1" s="1"/>
  <c r="AR548" i="1"/>
  <c r="D65" i="29"/>
  <c r="D65" i="30" s="1"/>
  <c r="AR468" i="1"/>
  <c r="J47" i="29"/>
  <c r="D32" i="4"/>
  <c r="D32" i="8" s="1"/>
  <c r="J31" i="4"/>
  <c r="J31" i="8" s="1"/>
  <c r="E34" i="4"/>
  <c r="D55" i="4"/>
  <c r="J99" i="29"/>
  <c r="J99" i="30" s="1"/>
  <c r="J93" i="29"/>
  <c r="J93" i="30" s="1"/>
  <c r="J17" i="29"/>
  <c r="J17" i="30" s="1"/>
  <c r="J26" i="29"/>
  <c r="J26" i="30" s="1"/>
  <c r="D26" i="29"/>
  <c r="D26" i="30" s="1"/>
  <c r="D106" i="29"/>
  <c r="D106" i="30" s="1"/>
  <c r="D105" i="29"/>
  <c r="D105" i="30" s="1"/>
  <c r="J49" i="29"/>
  <c r="J48" i="29"/>
  <c r="J80" i="4"/>
  <c r="J81" i="4"/>
  <c r="J78" i="4"/>
  <c r="J78" i="8" s="1"/>
  <c r="J13" i="4"/>
  <c r="J13" i="8" s="1"/>
  <c r="J15" i="29"/>
  <c r="J15" i="30" s="1"/>
  <c r="J108" i="29"/>
  <c r="D107" i="29"/>
  <c r="J83" i="29"/>
  <c r="J83" i="30" s="1"/>
  <c r="J55" i="29"/>
  <c r="J55" i="30" s="1"/>
  <c r="J46" i="29"/>
  <c r="J48" i="4"/>
  <c r="J48" i="8" s="1"/>
  <c r="D85" i="4"/>
  <c r="D85" i="8" s="1"/>
  <c r="D24" i="4"/>
  <c r="D24" i="8"/>
  <c r="D14" i="4"/>
  <c r="D14" i="8" s="1"/>
  <c r="J16" i="29"/>
  <c r="J16" i="30"/>
  <c r="D14" i="29"/>
  <c r="D14" i="30" s="1"/>
  <c r="J107" i="29"/>
  <c r="D60" i="29"/>
  <c r="D60" i="30" s="1"/>
  <c r="D50" i="29"/>
  <c r="J56" i="29"/>
  <c r="J56" i="30" s="1"/>
  <c r="AR151" i="1"/>
  <c r="J24" i="4"/>
  <c r="J24" i="8" s="1"/>
  <c r="D16" i="4"/>
  <c r="D16" i="8" s="1"/>
  <c r="D64" i="4"/>
  <c r="D64" i="8" s="1"/>
  <c r="E82" i="7"/>
  <c r="E39" i="7" s="1"/>
  <c r="T888" i="20"/>
  <c r="R894" i="25"/>
  <c r="R4" i="25" s="1"/>
  <c r="P892" i="27"/>
  <c r="P2" i="27"/>
  <c r="D79" i="4"/>
  <c r="D79" i="8" s="1"/>
  <c r="S888" i="20"/>
  <c r="H60" i="4"/>
  <c r="D34" i="29"/>
  <c r="D34" i="30" s="1"/>
  <c r="M34" i="30" s="1"/>
  <c r="J45" i="29"/>
  <c r="J45" i="30" s="1"/>
  <c r="K52" i="29"/>
  <c r="K52" i="30"/>
  <c r="K46" i="29"/>
  <c r="AA339" i="31"/>
  <c r="E90" i="29"/>
  <c r="N559" i="27"/>
  <c r="N558" i="27"/>
  <c r="N559" i="26"/>
  <c r="N558" i="26"/>
  <c r="N559" i="25"/>
  <c r="N558" i="25"/>
  <c r="N559" i="20"/>
  <c r="N558" i="20"/>
  <c r="K93" i="8"/>
  <c r="K104" i="4"/>
  <c r="K101" i="4"/>
  <c r="K47" i="4"/>
  <c r="K84" i="4"/>
  <c r="K93" i="4"/>
  <c r="E84" i="8"/>
  <c r="E23" i="4"/>
  <c r="A2" i="29"/>
  <c r="N63" i="4"/>
  <c r="AR872" i="1"/>
  <c r="AR186" i="1"/>
  <c r="AR354" i="1"/>
  <c r="W888" i="1"/>
  <c r="AR57" i="1"/>
  <c r="AR175" i="1"/>
  <c r="AR366" i="1"/>
  <c r="AS858" i="1"/>
  <c r="AS627" i="1"/>
  <c r="AR249" i="1"/>
  <c r="AS403" i="1"/>
  <c r="AN833" i="1"/>
  <c r="AR472" i="1"/>
  <c r="AR406" i="1"/>
  <c r="AR386" i="1"/>
  <c r="J36" i="29"/>
  <c r="J36" i="30" s="1"/>
  <c r="D36" i="29"/>
  <c r="AR433" i="1"/>
  <c r="AR222" i="1"/>
  <c r="P73" i="33"/>
  <c r="O68" i="33"/>
  <c r="AK210" i="1"/>
  <c r="AR210" i="1" s="1"/>
  <c r="O80" i="33"/>
  <c r="P66" i="35"/>
  <c r="AL176" i="1"/>
  <c r="D25" i="4"/>
  <c r="D25" i="8" s="1"/>
  <c r="O76" i="33"/>
  <c r="O75" i="33"/>
  <c r="P70" i="33"/>
  <c r="O69" i="33"/>
  <c r="P66" i="33"/>
  <c r="R65" i="33"/>
  <c r="P894" i="25"/>
  <c r="P4" i="25" s="1"/>
  <c r="T907" i="27"/>
  <c r="AL224" i="1"/>
  <c r="AR224" i="1" s="1"/>
  <c r="O73" i="33"/>
  <c r="O70" i="33"/>
  <c r="P39" i="35"/>
  <c r="AL190" i="1"/>
  <c r="AR190" i="1" s="1"/>
  <c r="O66" i="33"/>
  <c r="AK179" i="1"/>
  <c r="AR179" i="1" s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/>
  <c r="J14" i="4"/>
  <c r="J14" i="8" s="1"/>
  <c r="M51" i="7"/>
  <c r="K34" i="4"/>
  <c r="E20" i="4"/>
  <c r="P61" i="35"/>
  <c r="T910" i="26"/>
  <c r="T911" i="26"/>
  <c r="T907" i="26"/>
  <c r="T908" i="26"/>
  <c r="T904" i="26"/>
  <c r="T905" i="26"/>
  <c r="T888" i="25"/>
  <c r="T894" i="25" s="1"/>
  <c r="T4" i="25" s="1"/>
  <c r="T911" i="27"/>
  <c r="T910" i="27"/>
  <c r="D35" i="29"/>
  <c r="D35" i="30"/>
  <c r="D45" i="29"/>
  <c r="D45" i="30" s="1"/>
  <c r="D84" i="29"/>
  <c r="D84" i="30" s="1"/>
  <c r="J35" i="29"/>
  <c r="J35" i="30" s="1"/>
  <c r="P77" i="33"/>
  <c r="P74" i="33"/>
  <c r="S32" i="33"/>
  <c r="S34" i="33"/>
  <c r="S4" i="33" s="1"/>
  <c r="P32" i="33"/>
  <c r="P34" i="33"/>
  <c r="N56" i="7"/>
  <c r="J76" i="7"/>
  <c r="J11" i="7" s="1"/>
  <c r="G11" i="7"/>
  <c r="D82" i="7"/>
  <c r="M43" i="7"/>
  <c r="N196" i="31"/>
  <c r="AS757" i="1"/>
  <c r="AS725" i="1"/>
  <c r="AS666" i="1"/>
  <c r="AS713" i="1"/>
  <c r="AS639" i="1"/>
  <c r="AS764" i="1"/>
  <c r="AK846" i="1"/>
  <c r="AR846" i="1" s="1"/>
  <c r="AG888" i="1"/>
  <c r="AS769" i="1"/>
  <c r="AR306" i="1"/>
  <c r="AR241" i="1"/>
  <c r="J10" i="4"/>
  <c r="J61" i="4" s="1"/>
  <c r="J100" i="29"/>
  <c r="AR807" i="1"/>
  <c r="H92" i="4"/>
  <c r="H92" i="8" s="1"/>
  <c r="P894" i="1"/>
  <c r="P4" i="1"/>
  <c r="S888" i="1"/>
  <c r="AR204" i="1"/>
  <c r="AS616" i="1"/>
  <c r="AR847" i="1"/>
  <c r="A558" i="1"/>
  <c r="N558" i="1"/>
  <c r="AJ558" i="1" s="1"/>
  <c r="AR502" i="1"/>
  <c r="AS293" i="1"/>
  <c r="AS179" i="1"/>
  <c r="D47" i="29"/>
  <c r="AR402" i="1"/>
  <c r="G80" i="7"/>
  <c r="K80" i="7"/>
  <c r="K23" i="7" s="1"/>
  <c r="E80" i="7"/>
  <c r="E23" i="7" s="1"/>
  <c r="J85" i="4"/>
  <c r="J85" i="8"/>
  <c r="S65" i="33"/>
  <c r="R894" i="20"/>
  <c r="R4" i="20" s="1"/>
  <c r="T904" i="25"/>
  <c r="O890" i="27"/>
  <c r="O13" i="27"/>
  <c r="U462" i="31"/>
  <c r="V462" i="31"/>
  <c r="AA281" i="31"/>
  <c r="J20" i="29"/>
  <c r="N20" i="29"/>
  <c r="AS822" i="1"/>
  <c r="AS794" i="1"/>
  <c r="AS783" i="1"/>
  <c r="AS747" i="1"/>
  <c r="AS755" i="1"/>
  <c r="AS795" i="1"/>
  <c r="AS813" i="1"/>
  <c r="AS851" i="1"/>
  <c r="AS857" i="1"/>
  <c r="AR864" i="1"/>
  <c r="AR866" i="1"/>
  <c r="G55" i="4"/>
  <c r="G55" i="8" s="1"/>
  <c r="G56" i="8" s="1"/>
  <c r="AK832" i="1"/>
  <c r="AR832" i="1" s="1"/>
  <c r="V888" i="1"/>
  <c r="H55" i="4"/>
  <c r="AS849" i="1"/>
  <c r="AS879" i="1"/>
  <c r="AS881" i="1"/>
  <c r="AS883" i="1"/>
  <c r="AR884" i="1"/>
  <c r="X888" i="1"/>
  <c r="AS853" i="1"/>
  <c r="AR835" i="1"/>
  <c r="AS843" i="1"/>
  <c r="AS855" i="1"/>
  <c r="AS876" i="1"/>
  <c r="AR838" i="1"/>
  <c r="AS880" i="1"/>
  <c r="AR865" i="1"/>
  <c r="AR861" i="1"/>
  <c r="AS814" i="1"/>
  <c r="AS817" i="1"/>
  <c r="AS797" i="1"/>
  <c r="AS650" i="1"/>
  <c r="AS658" i="1"/>
  <c r="AS442" i="1"/>
  <c r="AS488" i="1"/>
  <c r="AS492" i="1"/>
  <c r="AS467" i="1"/>
  <c r="AR291" i="1"/>
  <c r="AR299" i="1"/>
  <c r="AR305" i="1"/>
  <c r="AR307" i="1"/>
  <c r="AR311" i="1"/>
  <c r="AR317" i="1"/>
  <c r="H33" i="4"/>
  <c r="H33" i="8" s="1"/>
  <c r="AK321" i="1"/>
  <c r="AR321" i="1" s="1"/>
  <c r="AK349" i="1"/>
  <c r="AR349" i="1" s="1"/>
  <c r="W899" i="1"/>
  <c r="W898" i="1"/>
  <c r="AR357" i="1"/>
  <c r="AR376" i="1"/>
  <c r="AR277" i="1"/>
  <c r="AR197" i="1"/>
  <c r="AS142" i="1"/>
  <c r="AR117" i="1"/>
  <c r="AR123" i="1"/>
  <c r="AR129" i="1"/>
  <c r="AR131" i="1"/>
  <c r="AR137" i="1"/>
  <c r="AS160" i="1"/>
  <c r="AR262" i="1"/>
  <c r="AR200" i="1"/>
  <c r="AS282" i="1"/>
  <c r="AR145" i="1"/>
  <c r="AR155" i="1"/>
  <c r="AS162" i="1"/>
  <c r="AR167" i="1"/>
  <c r="AK149" i="1"/>
  <c r="AR157" i="1"/>
  <c r="AR236" i="1"/>
  <c r="AR235" i="1"/>
  <c r="AR103" i="1"/>
  <c r="AR107" i="1"/>
  <c r="AK109" i="1"/>
  <c r="AR109" i="1" s="1"/>
  <c r="H24" i="4"/>
  <c r="AR76" i="1"/>
  <c r="AR78" i="1"/>
  <c r="AR80" i="1"/>
  <c r="AR88" i="1"/>
  <c r="H14" i="4"/>
  <c r="H14" i="8" s="1"/>
  <c r="N14" i="8" s="1"/>
  <c r="H19" i="4"/>
  <c r="H19" i="8" s="1"/>
  <c r="N19" i="8" s="1"/>
  <c r="AK72" i="1"/>
  <c r="AR72" i="1" s="1"/>
  <c r="AR75" i="1"/>
  <c r="AK92" i="1"/>
  <c r="AK86" i="1"/>
  <c r="AR86" i="1" s="1"/>
  <c r="AR25" i="1"/>
  <c r="AR16" i="1"/>
  <c r="G88" i="7"/>
  <c r="AK60" i="1"/>
  <c r="AR60" i="1"/>
  <c r="W901" i="1"/>
  <c r="AL20" i="1"/>
  <c r="AR20" i="1" s="1"/>
  <c r="W902" i="1"/>
  <c r="H70" i="4"/>
  <c r="H70" i="8" s="1"/>
  <c r="N70" i="8" s="1"/>
  <c r="W904" i="1"/>
  <c r="AL905" i="1"/>
  <c r="W908" i="1"/>
  <c r="W907" i="1"/>
  <c r="AR68" i="1"/>
  <c r="AR18" i="1"/>
  <c r="AS807" i="1"/>
  <c r="AS773" i="1"/>
  <c r="AS792" i="1"/>
  <c r="D97" i="29"/>
  <c r="D97" i="30"/>
  <c r="AS802" i="1"/>
  <c r="AS551" i="1"/>
  <c r="D78" i="4"/>
  <c r="D78" i="8"/>
  <c r="AS60" i="1"/>
  <c r="D32" i="29"/>
  <c r="D32" i="30" s="1"/>
  <c r="AS788" i="1"/>
  <c r="AS681" i="1"/>
  <c r="AS671" i="1"/>
  <c r="D18" i="29"/>
  <c r="D18" i="30" s="1"/>
  <c r="AS603" i="1"/>
  <c r="D13" i="29"/>
  <c r="D13" i="30" s="1"/>
  <c r="D68" i="29"/>
  <c r="D68" i="30" s="1"/>
  <c r="D55" i="29"/>
  <c r="D55" i="30"/>
  <c r="D49" i="29"/>
  <c r="D72" i="29"/>
  <c r="D72" i="30" s="1"/>
  <c r="AS411" i="1"/>
  <c r="AS367" i="1"/>
  <c r="AS349" i="1"/>
  <c r="D33" i="4"/>
  <c r="D33" i="8" s="1"/>
  <c r="D31" i="4"/>
  <c r="D31" i="8" s="1"/>
  <c r="D30" i="8" s="1"/>
  <c r="D81" i="4"/>
  <c r="D48" i="29"/>
  <c r="AS418" i="1"/>
  <c r="AS427" i="1"/>
  <c r="D69" i="29"/>
  <c r="D69" i="30" s="1"/>
  <c r="AS477" i="1"/>
  <c r="D56" i="29"/>
  <c r="D56" i="30" s="1"/>
  <c r="D44" i="29"/>
  <c r="D44" i="30" s="1"/>
  <c r="AS439" i="1"/>
  <c r="D46" i="29"/>
  <c r="AS177" i="1"/>
  <c r="D80" i="4"/>
  <c r="S70" i="33"/>
  <c r="AS135" i="1"/>
  <c r="AS143" i="1"/>
  <c r="AS131" i="1"/>
  <c r="AS78" i="1"/>
  <c r="T911" i="1"/>
  <c r="D89" i="29"/>
  <c r="D89" i="30" s="1"/>
  <c r="D80" i="29"/>
  <c r="D80" i="30" s="1"/>
  <c r="AS607" i="1"/>
  <c r="AS353" i="1"/>
  <c r="AS339" i="1"/>
  <c r="Q829" i="1"/>
  <c r="Q890" i="1"/>
  <c r="AS297" i="1"/>
  <c r="AS295" i="1"/>
  <c r="AS154" i="1"/>
  <c r="AS156" i="1"/>
  <c r="AS109" i="1"/>
  <c r="E88" i="7"/>
  <c r="AS18" i="1"/>
  <c r="D43" i="29"/>
  <c r="D43" i="30" s="1"/>
  <c r="T898" i="1"/>
  <c r="R829" i="1"/>
  <c r="R890" i="1"/>
  <c r="R13" i="1" s="1"/>
  <c r="D48" i="4"/>
  <c r="D48" i="8" s="1"/>
  <c r="M48" i="8" s="1"/>
  <c r="D13" i="4"/>
  <c r="D13" i="8" s="1"/>
  <c r="D15" i="4"/>
  <c r="D15" i="8" s="1"/>
  <c r="AS15" i="1"/>
  <c r="T899" i="1"/>
  <c r="AS823" i="1"/>
  <c r="AM806" i="1"/>
  <c r="AM786" i="1"/>
  <c r="AS786" i="1" s="1"/>
  <c r="AS767" i="1"/>
  <c r="AM778" i="1"/>
  <c r="AS778" i="1" s="1"/>
  <c r="AN701" i="1"/>
  <c r="AN708" i="1"/>
  <c r="AN716" i="1"/>
  <c r="AN712" i="1"/>
  <c r="AN706" i="1"/>
  <c r="AS706" i="1" s="1"/>
  <c r="AN697" i="1"/>
  <c r="AS697" i="1" s="1"/>
  <c r="AN694" i="1"/>
  <c r="AM698" i="1"/>
  <c r="AM702" i="1"/>
  <c r="AS676" i="1"/>
  <c r="AS678" i="1"/>
  <c r="AS669" i="1"/>
  <c r="AN674" i="1"/>
  <c r="AM679" i="1"/>
  <c r="AN683" i="1"/>
  <c r="AS683" i="1"/>
  <c r="AN685" i="1"/>
  <c r="AS685" i="1" s="1"/>
  <c r="AM687" i="1"/>
  <c r="AM693" i="1"/>
  <c r="AS693" i="1" s="1"/>
  <c r="AM691" i="1"/>
  <c r="AS691" i="1" s="1"/>
  <c r="AN689" i="1"/>
  <c r="AS689" i="1" s="1"/>
  <c r="AN686" i="1"/>
  <c r="AS686" i="1"/>
  <c r="AN684" i="1"/>
  <c r="AM677" i="1"/>
  <c r="AS677" i="1" s="1"/>
  <c r="AM675" i="1"/>
  <c r="AS675" i="1"/>
  <c r="AN670" i="1"/>
  <c r="AM668" i="1"/>
  <c r="AM664" i="1"/>
  <c r="AN634" i="1"/>
  <c r="AN635" i="1"/>
  <c r="AS635" i="1" s="1"/>
  <c r="AM636" i="1"/>
  <c r="AS636" i="1" s="1"/>
  <c r="AM638" i="1"/>
  <c r="AS638" i="1" s="1"/>
  <c r="AS434" i="1"/>
  <c r="AM414" i="1"/>
  <c r="AM385" i="1"/>
  <c r="AN392" i="1"/>
  <c r="AN396" i="1"/>
  <c r="AM387" i="1"/>
  <c r="AM375" i="1"/>
  <c r="AN372" i="1"/>
  <c r="AN370" i="1"/>
  <c r="AN368" i="1"/>
  <c r="AN365" i="1"/>
  <c r="AN363" i="1"/>
  <c r="AS363" i="1" s="1"/>
  <c r="AM359" i="1"/>
  <c r="AM360" i="1"/>
  <c r="AM376" i="1"/>
  <c r="AS351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 s="1"/>
  <c r="AN214" i="1"/>
  <c r="AS214" i="1" s="1"/>
  <c r="AM215" i="1"/>
  <c r="AN217" i="1"/>
  <c r="AN218" i="1"/>
  <c r="AN219" i="1"/>
  <c r="AS219" i="1" s="1"/>
  <c r="AN220" i="1"/>
  <c r="AN223" i="1"/>
  <c r="AM224" i="1"/>
  <c r="AM229" i="1"/>
  <c r="AS229" i="1" s="1"/>
  <c r="AN233" i="1"/>
  <c r="AM235" i="1"/>
  <c r="AN236" i="1"/>
  <c r="AM242" i="1"/>
  <c r="AS242" i="1"/>
  <c r="AN245" i="1"/>
  <c r="AN248" i="1"/>
  <c r="AN249" i="1"/>
  <c r="AM251" i="1"/>
  <c r="AN252" i="1"/>
  <c r="AN253" i="1"/>
  <c r="AS253" i="1" s="1"/>
  <c r="AN255" i="1"/>
  <c r="AS255" i="1"/>
  <c r="AN258" i="1"/>
  <c r="AM259" i="1"/>
  <c r="AM264" i="1"/>
  <c r="AN265" i="1"/>
  <c r="AM266" i="1"/>
  <c r="AM267" i="1"/>
  <c r="AS267" i="1" s="1"/>
  <c r="AM272" i="1"/>
  <c r="AN277" i="1"/>
  <c r="AM202" i="1"/>
  <c r="AS202" i="1" s="1"/>
  <c r="AM203" i="1"/>
  <c r="AN207" i="1"/>
  <c r="AM225" i="1"/>
  <c r="AM238" i="1"/>
  <c r="AM241" i="1"/>
  <c r="AM262" i="1"/>
  <c r="AM263" i="1"/>
  <c r="AM268" i="1"/>
  <c r="AN269" i="1"/>
  <c r="AN270" i="1"/>
  <c r="AM604" i="1"/>
  <c r="AM656" i="1"/>
  <c r="AS656" i="1"/>
  <c r="AM672" i="1"/>
  <c r="AM674" i="1"/>
  <c r="AM680" i="1"/>
  <c r="AM682" i="1"/>
  <c r="AM688" i="1"/>
  <c r="AM726" i="1"/>
  <c r="AM728" i="1"/>
  <c r="AM736" i="1"/>
  <c r="AS736" i="1" s="1"/>
  <c r="AS721" i="1"/>
  <c r="AM722" i="1"/>
  <c r="AS722" i="1" s="1"/>
  <c r="AN724" i="1"/>
  <c r="AN726" i="1"/>
  <c r="AM727" i="1"/>
  <c r="AN728" i="1"/>
  <c r="AS728" i="1" s="1"/>
  <c r="AN729" i="1"/>
  <c r="AN730" i="1"/>
  <c r="AS730" i="1" s="1"/>
  <c r="AM733" i="1"/>
  <c r="AM735" i="1"/>
  <c r="AN739" i="1"/>
  <c r="AN741" i="1"/>
  <c r="AS741" i="1"/>
  <c r="AM743" i="1"/>
  <c r="AM745" i="1"/>
  <c r="AS731" i="1"/>
  <c r="AS742" i="1"/>
  <c r="AM720" i="1"/>
  <c r="AS700" i="1"/>
  <c r="AM696" i="1"/>
  <c r="AM708" i="1"/>
  <c r="AS708" i="1" s="1"/>
  <c r="AM716" i="1"/>
  <c r="AM704" i="1"/>
  <c r="AM710" i="1"/>
  <c r="AS710" i="1"/>
  <c r="AS711" i="1"/>
  <c r="AM718" i="1"/>
  <c r="AM662" i="1"/>
  <c r="AS645" i="1"/>
  <c r="AN644" i="1"/>
  <c r="AN641" i="1"/>
  <c r="AS646" i="1"/>
  <c r="AM632" i="1"/>
  <c r="AS632" i="1" s="1"/>
  <c r="AM634" i="1"/>
  <c r="AM626" i="1"/>
  <c r="AS626" i="1" s="1"/>
  <c r="AS614" i="1"/>
  <c r="AN599" i="1"/>
  <c r="AM598" i="1"/>
  <c r="AS598" i="1" s="1"/>
  <c r="AM600" i="1"/>
  <c r="AM578" i="1"/>
  <c r="AM580" i="1"/>
  <c r="AM574" i="1"/>
  <c r="AM562" i="1"/>
  <c r="AS562" i="1" s="1"/>
  <c r="AM552" i="1"/>
  <c r="AM524" i="1"/>
  <c r="AM530" i="1"/>
  <c r="AS511" i="1"/>
  <c r="AN513" i="1"/>
  <c r="AS513" i="1" s="1"/>
  <c r="AN515" i="1"/>
  <c r="AS515" i="1"/>
  <c r="AM518" i="1"/>
  <c r="AM498" i="1"/>
  <c r="AM500" i="1"/>
  <c r="AM502" i="1"/>
  <c r="AS502" i="1" s="1"/>
  <c r="AM504" i="1"/>
  <c r="AS504" i="1" s="1"/>
  <c r="AM506" i="1"/>
  <c r="AS506" i="1" s="1"/>
  <c r="AM508" i="1"/>
  <c r="AS491" i="1"/>
  <c r="AS489" i="1"/>
  <c r="AN490" i="1"/>
  <c r="AN496" i="1"/>
  <c r="AM493" i="1"/>
  <c r="AS493" i="1"/>
  <c r="AM487" i="1"/>
  <c r="AM482" i="1"/>
  <c r="AM466" i="1"/>
  <c r="AM468" i="1"/>
  <c r="AS468" i="1" s="1"/>
  <c r="AM470" i="1"/>
  <c r="AS470" i="1" s="1"/>
  <c r="AM472" i="1"/>
  <c r="AM474" i="1"/>
  <c r="AS474" i="1" s="1"/>
  <c r="AS443" i="1"/>
  <c r="AS453" i="1"/>
  <c r="AM444" i="1"/>
  <c r="AM446" i="1"/>
  <c r="AM448" i="1"/>
  <c r="AS448" i="1" s="1"/>
  <c r="AM450" i="1"/>
  <c r="AM452" i="1"/>
  <c r="AS452" i="1" s="1"/>
  <c r="AM436" i="1"/>
  <c r="AS436" i="1" s="1"/>
  <c r="AS399" i="1"/>
  <c r="AM400" i="1"/>
  <c r="AS395" i="1"/>
  <c r="AM394" i="1"/>
  <c r="AS394" i="1" s="1"/>
  <c r="AM396" i="1"/>
  <c r="AS396" i="1" s="1"/>
  <c r="AM398" i="1"/>
  <c r="AS398" i="1" s="1"/>
  <c r="AM391" i="1"/>
  <c r="AM393" i="1"/>
  <c r="AM389" i="1"/>
  <c r="AS389" i="1" s="1"/>
  <c r="AN388" i="1"/>
  <c r="AS381" i="1"/>
  <c r="AS378" i="1"/>
  <c r="AN380" i="1"/>
  <c r="AM372" i="1"/>
  <c r="AS354" i="1"/>
  <c r="AM362" i="1"/>
  <c r="AS350" i="1"/>
  <c r="AM344" i="1"/>
  <c r="AS344" i="1" s="1"/>
  <c r="AM332" i="1"/>
  <c r="AM340" i="1"/>
  <c r="AS319" i="1"/>
  <c r="AS324" i="1"/>
  <c r="AS328" i="1"/>
  <c r="AS327" i="1"/>
  <c r="AN326" i="1"/>
  <c r="AS322" i="1"/>
  <c r="AN321" i="1"/>
  <c r="AN320" i="1"/>
  <c r="AM294" i="1"/>
  <c r="AS278" i="1"/>
  <c r="AM274" i="1"/>
  <c r="AM250" i="1"/>
  <c r="AS250" i="1"/>
  <c r="AM252" i="1"/>
  <c r="AS252" i="1"/>
  <c r="AM254" i="1"/>
  <c r="AS254" i="1"/>
  <c r="AM260" i="1"/>
  <c r="AM223" i="1"/>
  <c r="AN224" i="1"/>
  <c r="AS224" i="1"/>
  <c r="AM227" i="1"/>
  <c r="AM233" i="1"/>
  <c r="AN221" i="1"/>
  <c r="AS221" i="1"/>
  <c r="AM222" i="1"/>
  <c r="AM226" i="1"/>
  <c r="AM230" i="1"/>
  <c r="AM232" i="1"/>
  <c r="AN234" i="1"/>
  <c r="S75" i="33"/>
  <c r="S74" i="33"/>
  <c r="S72" i="33"/>
  <c r="R69" i="33"/>
  <c r="R68" i="33"/>
  <c r="AM218" i="1"/>
  <c r="AS218" i="1"/>
  <c r="G44" i="4"/>
  <c r="G44" i="8"/>
  <c r="AM196" i="1"/>
  <c r="AM204" i="1"/>
  <c r="S66" i="33"/>
  <c r="S39" i="35"/>
  <c r="R27" i="35"/>
  <c r="AM184" i="1"/>
  <c r="AM188" i="1"/>
  <c r="AM192" i="1"/>
  <c r="AM174" i="1"/>
  <c r="AS174" i="1"/>
  <c r="AM166" i="1"/>
  <c r="AS166" i="1"/>
  <c r="AM168" i="1"/>
  <c r="AS168" i="1"/>
  <c r="AM170" i="1"/>
  <c r="AS173" i="1"/>
  <c r="AM151" i="1"/>
  <c r="AM144" i="1"/>
  <c r="AM146" i="1"/>
  <c r="AS146" i="1"/>
  <c r="AM150" i="1"/>
  <c r="AS153" i="1"/>
  <c r="T910" i="20"/>
  <c r="AM147" i="1"/>
  <c r="AS145" i="1"/>
  <c r="AM138" i="1"/>
  <c r="AS138" i="1" s="1"/>
  <c r="AM124" i="1"/>
  <c r="AS124" i="1" s="1"/>
  <c r="AM122" i="1"/>
  <c r="AS122" i="1" s="1"/>
  <c r="AM110" i="1"/>
  <c r="AM112" i="1"/>
  <c r="AS108" i="1"/>
  <c r="AM69" i="1"/>
  <c r="AM68" i="1"/>
  <c r="T911" i="20"/>
  <c r="R890" i="20"/>
  <c r="AM61" i="1"/>
  <c r="AN61" i="1"/>
  <c r="AM59" i="1"/>
  <c r="AN55" i="1"/>
  <c r="AM14" i="1"/>
  <c r="AS14" i="1" s="1"/>
  <c r="X287" i="1"/>
  <c r="Z287" i="1"/>
  <c r="AO287" i="1" s="1"/>
  <c r="J89" i="29"/>
  <c r="J89" i="30" s="1"/>
  <c r="AS785" i="1"/>
  <c r="AS781" i="1"/>
  <c r="J34" i="29"/>
  <c r="J34" i="30" s="1"/>
  <c r="AS719" i="1"/>
  <c r="AS717" i="1"/>
  <c r="AS647" i="1"/>
  <c r="AS649" i="1"/>
  <c r="AS643" i="1"/>
  <c r="AS628" i="1"/>
  <c r="J24" i="29"/>
  <c r="J24" i="30" s="1"/>
  <c r="AH899" i="1"/>
  <c r="AE829" i="1"/>
  <c r="J44" i="4"/>
  <c r="J44" i="8" s="1"/>
  <c r="J79" i="4"/>
  <c r="J79" i="8"/>
  <c r="AS167" i="1"/>
  <c r="J49" i="4"/>
  <c r="J49" i="8" s="1"/>
  <c r="AF829" i="1"/>
  <c r="AF890" i="1"/>
  <c r="AS123" i="1"/>
  <c r="AS121" i="1"/>
  <c r="AS120" i="1"/>
  <c r="AN287" i="1"/>
  <c r="J15" i="4"/>
  <c r="J15" i="8" s="1"/>
  <c r="AS806" i="1"/>
  <c r="AS702" i="1"/>
  <c r="AS694" i="1"/>
  <c r="AS687" i="1"/>
  <c r="AS684" i="1"/>
  <c r="AS385" i="1"/>
  <c r="AS365" i="1"/>
  <c r="AS359" i="1"/>
  <c r="AS203" i="1"/>
  <c r="AS277" i="1"/>
  <c r="AT266" i="1"/>
  <c r="AS680" i="1"/>
  <c r="AS745" i="1"/>
  <c r="AS724" i="1"/>
  <c r="AS720" i="1"/>
  <c r="AS735" i="1"/>
  <c r="AS729" i="1"/>
  <c r="AS704" i="1"/>
  <c r="AS641" i="1"/>
  <c r="AS518" i="1"/>
  <c r="AS500" i="1"/>
  <c r="AS482" i="1"/>
  <c r="AS444" i="1"/>
  <c r="AS294" i="1"/>
  <c r="AS223" i="1"/>
  <c r="AS188" i="1"/>
  <c r="AS144" i="1"/>
  <c r="K76" i="7"/>
  <c r="G86" i="7"/>
  <c r="G48" i="7" s="1"/>
  <c r="N51" i="7"/>
  <c r="K82" i="7"/>
  <c r="K39" i="7" s="1"/>
  <c r="N43" i="7"/>
  <c r="N30" i="7"/>
  <c r="M14" i="7"/>
  <c r="E84" i="7"/>
  <c r="E44" i="7" s="1"/>
  <c r="AA347" i="31"/>
  <c r="AA358" i="31"/>
  <c r="AA364" i="31"/>
  <c r="AM800" i="1"/>
  <c r="AN705" i="1"/>
  <c r="AN727" i="1"/>
  <c r="AS727" i="1"/>
  <c r="AM748" i="1"/>
  <c r="AS665" i="1"/>
  <c r="AS612" i="1"/>
  <c r="AM426" i="1"/>
  <c r="AS426" i="1" s="1"/>
  <c r="AM416" i="1"/>
  <c r="AM422" i="1"/>
  <c r="AM478" i="1"/>
  <c r="AM558" i="1"/>
  <c r="AS558" i="1" s="1"/>
  <c r="AM544" i="1"/>
  <c r="AS397" i="1"/>
  <c r="G31" i="4"/>
  <c r="G31" i="8" s="1"/>
  <c r="AS358" i="1"/>
  <c r="AS292" i="1"/>
  <c r="H80" i="7"/>
  <c r="G86" i="4"/>
  <c r="AM248" i="1"/>
  <c r="AM198" i="1"/>
  <c r="AS198" i="1"/>
  <c r="AM206" i="1"/>
  <c r="AS206" i="1"/>
  <c r="AM210" i="1"/>
  <c r="AM216" i="1"/>
  <c r="AM280" i="1"/>
  <c r="S64" i="33"/>
  <c r="AN149" i="1"/>
  <c r="G24" i="4"/>
  <c r="AS66" i="1"/>
  <c r="AS820" i="1"/>
  <c r="AS799" i="1"/>
  <c r="AS801" i="1"/>
  <c r="D100" i="29"/>
  <c r="D99" i="29"/>
  <c r="D99" i="30" s="1"/>
  <c r="D98" i="29"/>
  <c r="D98" i="30" s="1"/>
  <c r="AS803" i="1"/>
  <c r="AS793" i="1"/>
  <c r="AS791" i="1"/>
  <c r="AS779" i="1"/>
  <c r="AS765" i="1"/>
  <c r="D83" i="29"/>
  <c r="AS690" i="1"/>
  <c r="D16" i="29"/>
  <c r="D16" i="30"/>
  <c r="AS605" i="1"/>
  <c r="AS625" i="1"/>
  <c r="D24" i="29"/>
  <c r="D24" i="30" s="1"/>
  <c r="AS561" i="1"/>
  <c r="AS379" i="1"/>
  <c r="AS361" i="1"/>
  <c r="AS329" i="1"/>
  <c r="R33" i="35"/>
  <c r="AS362" i="1"/>
  <c r="AS149" i="1"/>
  <c r="AL336" i="1"/>
  <c r="AR336" i="1" s="1"/>
  <c r="AN337" i="1"/>
  <c r="N33" i="4"/>
  <c r="P892" i="25"/>
  <c r="P2" i="25" s="1"/>
  <c r="AM337" i="1"/>
  <c r="AN336" i="1"/>
  <c r="AM336" i="1"/>
  <c r="AR337" i="1"/>
  <c r="J33" i="4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J58" i="29"/>
  <c r="N185" i="31"/>
  <c r="AA359" i="31"/>
  <c r="H65" i="4"/>
  <c r="H65" i="8" s="1"/>
  <c r="AS524" i="1"/>
  <c r="AS217" i="1"/>
  <c r="AS236" i="1"/>
  <c r="AS833" i="1"/>
  <c r="AL904" i="1"/>
  <c r="AR844" i="1"/>
  <c r="J14" i="29"/>
  <c r="J14" i="30" s="1"/>
  <c r="AR304" i="1"/>
  <c r="AS521" i="1"/>
  <c r="J55" i="4"/>
  <c r="AS827" i="1"/>
  <c r="D94" i="29"/>
  <c r="D94" i="30" s="1"/>
  <c r="J79" i="29"/>
  <c r="J79" i="30" s="1"/>
  <c r="AS610" i="1"/>
  <c r="AR356" i="1"/>
  <c r="J98" i="29"/>
  <c r="J98" i="30" s="1"/>
  <c r="AA551" i="1"/>
  <c r="AA547" i="1"/>
  <c r="AA543" i="1"/>
  <c r="AA539" i="1"/>
  <c r="AA535" i="1"/>
  <c r="AA531" i="1"/>
  <c r="AA527" i="1"/>
  <c r="AA523" i="1"/>
  <c r="N562" i="1"/>
  <c r="AJ562" i="1"/>
  <c r="T908" i="20"/>
  <c r="Z611" i="1"/>
  <c r="G14" i="29" s="1"/>
  <c r="Z600" i="1"/>
  <c r="G108" i="29" s="1"/>
  <c r="G109" i="29" s="1"/>
  <c r="AA589" i="1"/>
  <c r="AA585" i="1"/>
  <c r="AA581" i="1"/>
  <c r="Z563" i="1"/>
  <c r="Z559" i="1"/>
  <c r="Z557" i="1"/>
  <c r="Z553" i="1"/>
  <c r="T910" i="25"/>
  <c r="S888" i="27"/>
  <c r="T899" i="27"/>
  <c r="T898" i="25"/>
  <c r="T907" i="20"/>
  <c r="T904" i="20"/>
  <c r="AA654" i="1"/>
  <c r="AA622" i="1"/>
  <c r="AA620" i="1"/>
  <c r="AA618" i="1"/>
  <c r="AA616" i="1"/>
  <c r="AA614" i="1"/>
  <c r="Z564" i="1"/>
  <c r="Z558" i="1"/>
  <c r="Z552" i="1"/>
  <c r="Z400" i="1"/>
  <c r="Z398" i="1"/>
  <c r="Z396" i="1"/>
  <c r="Z394" i="1"/>
  <c r="Z392" i="1"/>
  <c r="Z390" i="1"/>
  <c r="Z388" i="1"/>
  <c r="Z386" i="1"/>
  <c r="Z384" i="1"/>
  <c r="G43" i="29"/>
  <c r="Z377" i="1"/>
  <c r="AA366" i="1"/>
  <c r="Z350" i="1"/>
  <c r="Z321" i="1"/>
  <c r="Z300" i="1"/>
  <c r="AA280" i="1"/>
  <c r="AA278" i="1"/>
  <c r="G80" i="4"/>
  <c r="AA264" i="1"/>
  <c r="AA261" i="1"/>
  <c r="Z253" i="1"/>
  <c r="Z245" i="1"/>
  <c r="AA237" i="1"/>
  <c r="Z214" i="1"/>
  <c r="AA211" i="1"/>
  <c r="AA207" i="1"/>
  <c r="G81" i="4" s="1"/>
  <c r="S67" i="33" s="1"/>
  <c r="Z185" i="1"/>
  <c r="Z170" i="1"/>
  <c r="Z162" i="1"/>
  <c r="Z147" i="1"/>
  <c r="AA139" i="1"/>
  <c r="Z131" i="1"/>
  <c r="Z123" i="1"/>
  <c r="Z111" i="1"/>
  <c r="Z72" i="1"/>
  <c r="AA65" i="1"/>
  <c r="AA911" i="1" s="1"/>
  <c r="T898" i="26"/>
  <c r="AS148" i="1"/>
  <c r="G60" i="4"/>
  <c r="AA640" i="1"/>
  <c r="AP640" i="1" s="1"/>
  <c r="AN17" i="1"/>
  <c r="AM23" i="1"/>
  <c r="AM73" i="1"/>
  <c r="AM99" i="1"/>
  <c r="AR283" i="1"/>
  <c r="AM290" i="1"/>
  <c r="AS290" i="1" s="1"/>
  <c r="Z667" i="1"/>
  <c r="AK213" i="1"/>
  <c r="AM288" i="1"/>
  <c r="AA667" i="1"/>
  <c r="AP667" i="1"/>
  <c r="AK211" i="1"/>
  <c r="AK215" i="1"/>
  <c r="Z640" i="1"/>
  <c r="AM91" i="1"/>
  <c r="AR219" i="1"/>
  <c r="AM286" i="1"/>
  <c r="AS286" i="1"/>
  <c r="AS865" i="1"/>
  <c r="AS877" i="1"/>
  <c r="AM408" i="1"/>
  <c r="AM766" i="1"/>
  <c r="AM314" i="1"/>
  <c r="AM316" i="1"/>
  <c r="AS316" i="1" s="1"/>
  <c r="AM320" i="1"/>
  <c r="AM348" i="1"/>
  <c r="AM380" i="1"/>
  <c r="AM382" i="1"/>
  <c r="AM384" i="1"/>
  <c r="AS384" i="1" s="1"/>
  <c r="AM430" i="1"/>
  <c r="AM458" i="1"/>
  <c r="AS458" i="1"/>
  <c r="AM462" i="1"/>
  <c r="AS462" i="1"/>
  <c r="AM526" i="1"/>
  <c r="AS526" i="1"/>
  <c r="AM554" i="1"/>
  <c r="AS554" i="1"/>
  <c r="AM566" i="1"/>
  <c r="AM576" i="1"/>
  <c r="AM584" i="1"/>
  <c r="AS584" i="1"/>
  <c r="AM588" i="1"/>
  <c r="AS588" i="1"/>
  <c r="AM592" i="1"/>
  <c r="AM596" i="1"/>
  <c r="AS596" i="1" s="1"/>
  <c r="AM608" i="1"/>
  <c r="AS845" i="1"/>
  <c r="AM406" i="1"/>
  <c r="AM790" i="1"/>
  <c r="AS790" i="1" s="1"/>
  <c r="AS867" i="1"/>
  <c r="AS885" i="1"/>
  <c r="E65" i="4"/>
  <c r="E66" i="4" s="1"/>
  <c r="E62" i="4" s="1"/>
  <c r="N108" i="29"/>
  <c r="N56" i="29"/>
  <c r="A191" i="31"/>
  <c r="N191" i="31" s="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35" i="33"/>
  <c r="P53" i="33"/>
  <c r="O61" i="33"/>
  <c r="O59" i="33"/>
  <c r="AR61" i="1"/>
  <c r="AS64" i="1"/>
  <c r="AA396" i="31"/>
  <c r="T894" i="26"/>
  <c r="T4" i="26"/>
  <c r="P6" i="33"/>
  <c r="D164" i="35"/>
  <c r="H195" i="35"/>
  <c r="O6" i="33"/>
  <c r="AS80" i="1"/>
  <c r="AS886" i="1"/>
  <c r="D57" i="29"/>
  <c r="AS261" i="1"/>
  <c r="AS251" i="1"/>
  <c r="AS169" i="1"/>
  <c r="AS141" i="1"/>
  <c r="AS125" i="1"/>
  <c r="AS129" i="1"/>
  <c r="AS112" i="1"/>
  <c r="T907" i="1"/>
  <c r="T901" i="1"/>
  <c r="AS68" i="1"/>
  <c r="D70" i="4"/>
  <c r="D70" i="8" s="1"/>
  <c r="P890" i="27"/>
  <c r="P13" i="27"/>
  <c r="J92" i="4"/>
  <c r="J92" i="8" s="1"/>
  <c r="AS875" i="1"/>
  <c r="AS842" i="1"/>
  <c r="J75" i="29"/>
  <c r="J75" i="30"/>
  <c r="AH911" i="1"/>
  <c r="AT244" i="1"/>
  <c r="AS222" i="1"/>
  <c r="AS99" i="1"/>
  <c r="AS82" i="1"/>
  <c r="AS230" i="1"/>
  <c r="AM761" i="1"/>
  <c r="AM570" i="1"/>
  <c r="AN116" i="1"/>
  <c r="AS116" i="1" s="1"/>
  <c r="AS407" i="1"/>
  <c r="AD892" i="1"/>
  <c r="AD2" i="1" s="1"/>
  <c r="N17" i="4"/>
  <c r="W894" i="1"/>
  <c r="W4" i="1" s="1"/>
  <c r="H30" i="4"/>
  <c r="AR329" i="1"/>
  <c r="AR382" i="1"/>
  <c r="AR328" i="1"/>
  <c r="H34" i="4"/>
  <c r="AR269" i="1"/>
  <c r="AR279" i="1"/>
  <c r="N85" i="4"/>
  <c r="AR84" i="1"/>
  <c r="AR92" i="1"/>
  <c r="N16" i="4"/>
  <c r="AR15" i="1"/>
  <c r="AS317" i="1"/>
  <c r="AS105" i="1"/>
  <c r="T902" i="1"/>
  <c r="AS872" i="1"/>
  <c r="T888" i="1"/>
  <c r="T894" i="1"/>
  <c r="T4" i="1" s="1"/>
  <c r="D92" i="4"/>
  <c r="D104" i="4" s="1"/>
  <c r="E76" i="7"/>
  <c r="E11" i="7" s="1"/>
  <c r="D86" i="4"/>
  <c r="D86" i="8" s="1"/>
  <c r="AS265" i="1"/>
  <c r="AS266" i="1"/>
  <c r="AT251" i="1"/>
  <c r="AS226" i="1"/>
  <c r="T908" i="1"/>
  <c r="J94" i="29"/>
  <c r="J94" i="30" s="1"/>
  <c r="J19" i="29"/>
  <c r="J19" i="30" s="1"/>
  <c r="P49" i="4"/>
  <c r="P49" i="8" s="1"/>
  <c r="K10" i="4"/>
  <c r="P896" i="27"/>
  <c r="A192" i="31"/>
  <c r="N192" i="31" s="1"/>
  <c r="R894" i="1"/>
  <c r="R4" i="1" s="1"/>
  <c r="J52" i="29"/>
  <c r="J52" i="30" s="1"/>
  <c r="O35" i="36"/>
  <c r="N35" i="36" s="1"/>
  <c r="O25" i="36"/>
  <c r="B25" i="36" s="1"/>
  <c r="D64" i="29"/>
  <c r="D64" i="30" s="1"/>
  <c r="D66" i="30" s="1"/>
  <c r="AR216" i="1"/>
  <c r="K78" i="7"/>
  <c r="J40" i="4" s="1"/>
  <c r="J40" i="8" s="1"/>
  <c r="E78" i="7"/>
  <c r="D40" i="4" s="1"/>
  <c r="D40" i="8" s="1"/>
  <c r="J106" i="29"/>
  <c r="J106" i="30" s="1"/>
  <c r="J105" i="29"/>
  <c r="J105" i="30" s="1"/>
  <c r="J65" i="29"/>
  <c r="J65" i="30" s="1"/>
  <c r="J64" i="29"/>
  <c r="J64" i="30" s="1"/>
  <c r="D74" i="29"/>
  <c r="D74" i="30" s="1"/>
  <c r="D22" i="4"/>
  <c r="D22" i="8" s="1"/>
  <c r="J13" i="29"/>
  <c r="J13" i="30" s="1"/>
  <c r="D61" i="29"/>
  <c r="D61" i="30"/>
  <c r="D51" i="29"/>
  <c r="D53" i="29"/>
  <c r="AH898" i="1"/>
  <c r="J25" i="4"/>
  <c r="J25" i="8" s="1"/>
  <c r="J23" i="8" s="1"/>
  <c r="J32" i="29"/>
  <c r="J32" i="30" s="1"/>
  <c r="D75" i="29"/>
  <c r="D75" i="30" s="1"/>
  <c r="M75" i="30" s="1"/>
  <c r="J74" i="29"/>
  <c r="J74" i="30" s="1"/>
  <c r="J61" i="29"/>
  <c r="J51" i="29"/>
  <c r="AS310" i="1"/>
  <c r="E66" i="7"/>
  <c r="E67" i="7" s="1"/>
  <c r="E90" i="7" s="1"/>
  <c r="R50" i="35"/>
  <c r="AT755" i="1"/>
  <c r="R80" i="33"/>
  <c r="R78" i="33"/>
  <c r="R70" i="33"/>
  <c r="G55" i="29"/>
  <c r="G55" i="30" s="1"/>
  <c r="S79" i="33"/>
  <c r="S77" i="33"/>
  <c r="R66" i="33"/>
  <c r="P890" i="25"/>
  <c r="P13" i="25"/>
  <c r="AA39" i="31"/>
  <c r="AS94" i="1"/>
  <c r="J64" i="4"/>
  <c r="J64" i="8"/>
  <c r="E79" i="8"/>
  <c r="P890" i="20"/>
  <c r="P13" i="20" s="1"/>
  <c r="O890" i="20"/>
  <c r="O13" i="20" s="1"/>
  <c r="AA37" i="31"/>
  <c r="AA42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/>
  <c r="AK199" i="1"/>
  <c r="AR199" i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P50" i="4"/>
  <c r="P50" i="8" s="1"/>
  <c r="AR530" i="1"/>
  <c r="AS834" i="1"/>
  <c r="G84" i="29"/>
  <c r="G84" i="30" s="1"/>
  <c r="M84" i="30" s="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19" i="35"/>
  <c r="S35" i="33"/>
  <c r="AR71" i="1"/>
  <c r="H18" i="4"/>
  <c r="G18" i="4"/>
  <c r="H49" i="4"/>
  <c r="H49" i="8" s="1"/>
  <c r="AR333" i="1"/>
  <c r="AR567" i="1"/>
  <c r="AT570" i="1"/>
  <c r="AR709" i="1"/>
  <c r="AR711" i="1"/>
  <c r="AR717" i="1"/>
  <c r="AR791" i="1"/>
  <c r="AR797" i="1"/>
  <c r="AR850" i="1"/>
  <c r="AR882" i="1"/>
  <c r="B20" i="30"/>
  <c r="B21" i="30"/>
  <c r="K19" i="30"/>
  <c r="E19" i="30"/>
  <c r="H19" i="30"/>
  <c r="G98" i="29"/>
  <c r="G98" i="30" s="1"/>
  <c r="M98" i="30" s="1"/>
  <c r="G57" i="29"/>
  <c r="G57" i="30" s="1"/>
  <c r="S69" i="33"/>
  <c r="G18" i="29"/>
  <c r="G18" i="30" s="1"/>
  <c r="AT769" i="1"/>
  <c r="G100" i="29"/>
  <c r="G89" i="29"/>
  <c r="G89" i="30" s="1"/>
  <c r="G35" i="29"/>
  <c r="G35" i="30" s="1"/>
  <c r="G32" i="29"/>
  <c r="G32" i="30" s="1"/>
  <c r="G107" i="29"/>
  <c r="G48" i="29"/>
  <c r="G47" i="29"/>
  <c r="G48" i="4"/>
  <c r="G48" i="8" s="1"/>
  <c r="G70" i="4"/>
  <c r="G70" i="8" s="1"/>
  <c r="H88" i="7"/>
  <c r="H52" i="7"/>
  <c r="G63" i="4"/>
  <c r="G13" i="29"/>
  <c r="G13" i="30" s="1"/>
  <c r="G17" i="4"/>
  <c r="G17" i="8" s="1"/>
  <c r="G97" i="29"/>
  <c r="G97" i="30" s="1"/>
  <c r="M97" i="30" s="1"/>
  <c r="G80" i="29"/>
  <c r="G34" i="29"/>
  <c r="G34" i="30" s="1"/>
  <c r="G37" i="29"/>
  <c r="G16" i="29"/>
  <c r="G16" i="30" s="1"/>
  <c r="G50" i="29"/>
  <c r="G72" i="29"/>
  <c r="G72" i="30" s="1"/>
  <c r="G46" i="29"/>
  <c r="S71" i="33"/>
  <c r="G78" i="4"/>
  <c r="G78" i="8" s="1"/>
  <c r="S61" i="35"/>
  <c r="G26" i="29"/>
  <c r="G26" i="30" s="1"/>
  <c r="M26" i="30" s="1"/>
  <c r="G25" i="29"/>
  <c r="G25" i="30" s="1"/>
  <c r="G17" i="29"/>
  <c r="G17" i="30" s="1"/>
  <c r="AT90" i="1"/>
  <c r="S68" i="33"/>
  <c r="R72" i="33"/>
  <c r="S81" i="33"/>
  <c r="AT675" i="1"/>
  <c r="AT122" i="1"/>
  <c r="R76" i="33"/>
  <c r="AS837" i="1"/>
  <c r="AS840" i="1"/>
  <c r="R894" i="27"/>
  <c r="R4" i="27" s="1"/>
  <c r="AS608" i="1"/>
  <c r="AS571" i="1"/>
  <c r="AS314" i="1"/>
  <c r="AA898" i="1"/>
  <c r="A553" i="27"/>
  <c r="N553" i="27" s="1"/>
  <c r="N552" i="27"/>
  <c r="AS688" i="1"/>
  <c r="N19" i="4"/>
  <c r="AS866" i="1"/>
  <c r="AS798" i="1"/>
  <c r="AS826" i="1"/>
  <c r="AS760" i="1"/>
  <c r="AR271" i="1"/>
  <c r="AT68" i="1"/>
  <c r="AN777" i="1"/>
  <c r="AS777" i="1" s="1"/>
  <c r="AN787" i="1"/>
  <c r="AN821" i="1"/>
  <c r="AN825" i="1"/>
  <c r="AK183" i="1"/>
  <c r="AR183" i="1"/>
  <c r="AR185" i="1"/>
  <c r="AM212" i="1"/>
  <c r="AM256" i="1"/>
  <c r="G66" i="7"/>
  <c r="G67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S233" i="1"/>
  <c r="AS184" i="1"/>
  <c r="G85" i="4"/>
  <c r="G85" i="8" s="1"/>
  <c r="AN118" i="1"/>
  <c r="AN63" i="1"/>
  <c r="AS65" i="1"/>
  <c r="T908" i="27"/>
  <c r="E86" i="7"/>
  <c r="AC890" i="1"/>
  <c r="AC13" i="1"/>
  <c r="AL902" i="1"/>
  <c r="AK888" i="1"/>
  <c r="G106" i="29"/>
  <c r="G106" i="30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L911" i="1"/>
  <c r="AR309" i="1"/>
  <c r="AS510" i="1"/>
  <c r="AL907" i="1"/>
  <c r="AR576" i="1"/>
  <c r="AS337" i="1"/>
  <c r="AS61" i="1"/>
  <c r="N72" i="29"/>
  <c r="N52" i="30"/>
  <c r="N80" i="30"/>
  <c r="N92" i="30"/>
  <c r="N94" i="30"/>
  <c r="N104" i="30"/>
  <c r="N83" i="30"/>
  <c r="H22" i="4"/>
  <c r="H22" i="8"/>
  <c r="N22" i="8" s="1"/>
  <c r="AS332" i="1"/>
  <c r="AS634" i="1"/>
  <c r="AS644" i="1"/>
  <c r="AS662" i="1"/>
  <c r="AS400" i="1"/>
  <c r="AS580" i="1"/>
  <c r="AS23" i="1"/>
  <c r="R71" i="33"/>
  <c r="AS216" i="1"/>
  <c r="J36" i="4"/>
  <c r="J36" i="8"/>
  <c r="J37" i="4"/>
  <c r="J37" i="8"/>
  <c r="AS91" i="1"/>
  <c r="AS150" i="1"/>
  <c r="AS487" i="1"/>
  <c r="AS718" i="1"/>
  <c r="AS696" i="1"/>
  <c r="AS682" i="1"/>
  <c r="AS672" i="1"/>
  <c r="AS604" i="1"/>
  <c r="AS368" i="1"/>
  <c r="AS387" i="1"/>
  <c r="AS414" i="1"/>
  <c r="AS664" i="1"/>
  <c r="AS668" i="1"/>
  <c r="AT684" i="1"/>
  <c r="AS698" i="1"/>
  <c r="AS712" i="1"/>
  <c r="AT695" i="1"/>
  <c r="AT442" i="1"/>
  <c r="AS882" i="1"/>
  <c r="AS870" i="1"/>
  <c r="AT224" i="1"/>
  <c r="AS210" i="1"/>
  <c r="AT279" i="1"/>
  <c r="AS555" i="1"/>
  <c r="W911" i="1"/>
  <c r="AR66" i="1"/>
  <c r="AR153" i="1"/>
  <c r="AR170" i="1"/>
  <c r="AK177" i="1"/>
  <c r="AR244" i="1"/>
  <c r="AR266" i="1"/>
  <c r="AR289" i="1"/>
  <c r="H48" i="4"/>
  <c r="N48" i="4"/>
  <c r="AR377" i="1"/>
  <c r="AR416" i="1"/>
  <c r="AR520" i="1"/>
  <c r="AR532" i="1"/>
  <c r="AR588" i="1"/>
  <c r="AR633" i="1"/>
  <c r="AS455" i="1"/>
  <c r="AS425" i="1"/>
  <c r="AS421" i="1"/>
  <c r="AS355" i="1"/>
  <c r="AS330" i="1"/>
  <c r="AS325" i="1"/>
  <c r="AS315" i="1"/>
  <c r="AS311" i="1"/>
  <c r="AS303" i="1"/>
  <c r="AS302" i="1"/>
  <c r="AS180" i="1"/>
  <c r="AS175" i="1"/>
  <c r="AS165" i="1"/>
  <c r="AS139" i="1"/>
  <c r="AS133" i="1"/>
  <c r="AS127" i="1"/>
  <c r="AS106" i="1"/>
  <c r="AS104" i="1"/>
  <c r="AS103" i="1"/>
  <c r="AS97" i="1"/>
  <c r="AS93" i="1"/>
  <c r="AS84" i="1"/>
  <c r="AS76" i="1"/>
  <c r="AT66" i="1"/>
  <c r="AS22" i="1"/>
  <c r="N86" i="8"/>
  <c r="N85" i="8"/>
  <c r="N87" i="8"/>
  <c r="G92" i="4"/>
  <c r="G93" i="4"/>
  <c r="G104" i="29"/>
  <c r="AR451" i="1"/>
  <c r="AR705" i="1"/>
  <c r="AS766" i="1"/>
  <c r="AS110" i="1"/>
  <c r="AS151" i="1"/>
  <c r="G24" i="29"/>
  <c r="G24" i="30"/>
  <c r="J34" i="4"/>
  <c r="J33" i="8"/>
  <c r="J30" i="8" s="1"/>
  <c r="AS422" i="1"/>
  <c r="AS800" i="1"/>
  <c r="AT267" i="1"/>
  <c r="AS393" i="1"/>
  <c r="AS450" i="1"/>
  <c r="AS446" i="1"/>
  <c r="AT562" i="1"/>
  <c r="H24" i="8"/>
  <c r="N24" i="8"/>
  <c r="H55" i="8"/>
  <c r="N92" i="4"/>
  <c r="N93" i="4" s="1"/>
  <c r="E93" i="4"/>
  <c r="AR64" i="1"/>
  <c r="N80" i="4"/>
  <c r="D93" i="4"/>
  <c r="E92" i="8"/>
  <c r="G65" i="29"/>
  <c r="G65" i="30" s="1"/>
  <c r="M65" i="30" s="1"/>
  <c r="G60" i="29"/>
  <c r="G83" i="29"/>
  <c r="G83" i="30" s="1"/>
  <c r="G56" i="29"/>
  <c r="E58" i="29"/>
  <c r="E56" i="30"/>
  <c r="N68" i="29"/>
  <c r="E68" i="30"/>
  <c r="H70" i="29"/>
  <c r="H68" i="30"/>
  <c r="AM20" i="1"/>
  <c r="AM26" i="1"/>
  <c r="AM56" i="1"/>
  <c r="AM62" i="1"/>
  <c r="AN72" i="1"/>
  <c r="AS72" i="1" s="1"/>
  <c r="AN81" i="1"/>
  <c r="AM107" i="1"/>
  <c r="AM111" i="1"/>
  <c r="AM152" i="1"/>
  <c r="AL160" i="1"/>
  <c r="AN161" i="1"/>
  <c r="O66" i="35"/>
  <c r="AL177" i="1"/>
  <c r="AL178" i="1"/>
  <c r="AN178" i="1"/>
  <c r="AS178" i="1" s="1"/>
  <c r="AM181" i="1"/>
  <c r="AN183" i="1"/>
  <c r="AM185" i="1"/>
  <c r="AN186" i="1"/>
  <c r="AL191" i="1"/>
  <c r="H79" i="4"/>
  <c r="AN191" i="1"/>
  <c r="AS191" i="1" s="1"/>
  <c r="AL192" i="1"/>
  <c r="AN192" i="1"/>
  <c r="AS192" i="1" s="1"/>
  <c r="AN193" i="1"/>
  <c r="AS193" i="1" s="1"/>
  <c r="AL194" i="1"/>
  <c r="AR194" i="1" s="1"/>
  <c r="AN194" i="1"/>
  <c r="AS194" i="1" s="1"/>
  <c r="AM201" i="1"/>
  <c r="AK203" i="1"/>
  <c r="AM207" i="1"/>
  <c r="AK208" i="1"/>
  <c r="AR208" i="1" s="1"/>
  <c r="AK212" i="1"/>
  <c r="AR212" i="1" s="1"/>
  <c r="AN212" i="1"/>
  <c r="AL213" i="1"/>
  <c r="P71" i="33"/>
  <c r="AL214" i="1"/>
  <c r="P72" i="33"/>
  <c r="AL215" i="1"/>
  <c r="AN232" i="1"/>
  <c r="AN239" i="1"/>
  <c r="AM240" i="1"/>
  <c r="AN289" i="1"/>
  <c r="AS289" i="1" s="1"/>
  <c r="AM299" i="1"/>
  <c r="AS299" i="1" s="1"/>
  <c r="AM307" i="1"/>
  <c r="AN308" i="1"/>
  <c r="AN318" i="1"/>
  <c r="AS318" i="1" s="1"/>
  <c r="AM321" i="1"/>
  <c r="AM333" i="1"/>
  <c r="AN334" i="1"/>
  <c r="AM335" i="1"/>
  <c r="AS335" i="1" s="1"/>
  <c r="AN338" i="1"/>
  <c r="H32" i="8"/>
  <c r="N32" i="8" s="1"/>
  <c r="N32" i="4"/>
  <c r="AN340" i="1"/>
  <c r="AS340" i="1" s="1"/>
  <c r="AM345" i="1"/>
  <c r="AM371" i="1"/>
  <c r="AM373" i="1"/>
  <c r="AN374" i="1"/>
  <c r="AN375" i="1"/>
  <c r="AS375" i="1" s="1"/>
  <c r="AN377" i="1"/>
  <c r="AN390" i="1"/>
  <c r="AN391" i="1"/>
  <c r="AM404" i="1"/>
  <c r="AN405" i="1"/>
  <c r="AN406" i="1"/>
  <c r="AS406" i="1" s="1"/>
  <c r="AN408" i="1"/>
  <c r="AN409" i="1"/>
  <c r="AN410" i="1"/>
  <c r="AM415" i="1"/>
  <c r="AN416" i="1"/>
  <c r="AM419" i="1"/>
  <c r="AM432" i="1"/>
  <c r="AS432" i="1" s="1"/>
  <c r="AM433" i="1"/>
  <c r="AM463" i="1"/>
  <c r="AN466" i="1"/>
  <c r="AM475" i="1"/>
  <c r="AN478" i="1"/>
  <c r="AM495" i="1"/>
  <c r="AN499" i="1"/>
  <c r="AM507" i="1"/>
  <c r="AN512" i="1"/>
  <c r="AN519" i="1"/>
  <c r="AN520" i="1"/>
  <c r="AM527" i="1"/>
  <c r="AN530" i="1"/>
  <c r="AN531" i="1"/>
  <c r="AN532" i="1"/>
  <c r="AN543" i="1"/>
  <c r="AN544" i="1"/>
  <c r="AN545" i="1"/>
  <c r="AS545" i="1" s="1"/>
  <c r="AN546" i="1"/>
  <c r="AN557" i="1"/>
  <c r="AS557" i="1"/>
  <c r="AM565" i="1"/>
  <c r="AM575" i="1"/>
  <c r="AM585" i="1"/>
  <c r="AN587" i="1"/>
  <c r="AS587" i="1" s="1"/>
  <c r="AM591" i="1"/>
  <c r="AM617" i="1"/>
  <c r="AN619" i="1"/>
  <c r="AS619" i="1" s="1"/>
  <c r="AM633" i="1"/>
  <c r="AN637" i="1"/>
  <c r="E65" i="8"/>
  <c r="AS380" i="1"/>
  <c r="J55" i="8"/>
  <c r="G56" i="4"/>
  <c r="AS472" i="1"/>
  <c r="M35" i="29"/>
  <c r="D30" i="4"/>
  <c r="AT639" i="1"/>
  <c r="AS248" i="1"/>
  <c r="AT736" i="1"/>
  <c r="AS269" i="1"/>
  <c r="AS679" i="1"/>
  <c r="AS670" i="1"/>
  <c r="AS701" i="1"/>
  <c r="AS449" i="1"/>
  <c r="AT629" i="1"/>
  <c r="AS372" i="1"/>
  <c r="AS508" i="1"/>
  <c r="AS516" i="1"/>
  <c r="AS305" i="1"/>
  <c r="AS360" i="1"/>
  <c r="AT635" i="1"/>
  <c r="AT175" i="1"/>
  <c r="D87" i="4"/>
  <c r="AS539" i="1"/>
  <c r="AS313" i="1"/>
  <c r="AT441" i="1"/>
  <c r="AT143" i="1"/>
  <c r="N24" i="4"/>
  <c r="AS514" i="1"/>
  <c r="AS860" i="1"/>
  <c r="AS871" i="1"/>
  <c r="AS652" i="1"/>
  <c r="D55" i="8"/>
  <c r="D56" i="8" s="1"/>
  <c r="AS620" i="1"/>
  <c r="AS629" i="1"/>
  <c r="AR327" i="1"/>
  <c r="AT569" i="1"/>
  <c r="AT567" i="1"/>
  <c r="AS537" i="1"/>
  <c r="AS533" i="1"/>
  <c r="K56" i="4"/>
  <c r="K55" i="8"/>
  <c r="AS609" i="1"/>
  <c r="AS810" i="1"/>
  <c r="AR278" i="1"/>
  <c r="AR344" i="1"/>
  <c r="AR56" i="1"/>
  <c r="AR120" i="1"/>
  <c r="AS775" i="1"/>
  <c r="AS346" i="1"/>
  <c r="AR340" i="1"/>
  <c r="AR218" i="1"/>
  <c r="AS137" i="1"/>
  <c r="W829" i="1"/>
  <c r="W914" i="1" s="1"/>
  <c r="W915" i="1" s="1"/>
  <c r="G84" i="7"/>
  <c r="G44" i="7"/>
  <c r="G78" i="7"/>
  <c r="H40" i="4" s="1"/>
  <c r="N33" i="8"/>
  <c r="E26" i="4"/>
  <c r="E25" i="8"/>
  <c r="E23" i="8" s="1"/>
  <c r="N16" i="8"/>
  <c r="O34" i="36"/>
  <c r="B34" i="36" s="1"/>
  <c r="H25" i="4"/>
  <c r="H26" i="4" s="1"/>
  <c r="AM392" i="1"/>
  <c r="AR399" i="1"/>
  <c r="E27" i="29"/>
  <c r="E25" i="30"/>
  <c r="N25" i="30" s="1"/>
  <c r="N60" i="30"/>
  <c r="N65" i="30"/>
  <c r="E81" i="29"/>
  <c r="E79" i="30"/>
  <c r="N79" i="30" s="1"/>
  <c r="N81" i="30" s="1"/>
  <c r="N93" i="30"/>
  <c r="N105" i="30"/>
  <c r="H58" i="29"/>
  <c r="H56" i="30"/>
  <c r="N26" i="30"/>
  <c r="N35" i="30"/>
  <c r="H15" i="4"/>
  <c r="AR147" i="1"/>
  <c r="AR229" i="1"/>
  <c r="AR391" i="1"/>
  <c r="AR407" i="1"/>
  <c r="AR409" i="1"/>
  <c r="AM438" i="1"/>
  <c r="AM480" i="1"/>
  <c r="AS480" i="1" s="1"/>
  <c r="AM486" i="1"/>
  <c r="AS486" i="1" s="1"/>
  <c r="AM622" i="1"/>
  <c r="AM640" i="1"/>
  <c r="AR719" i="1"/>
  <c r="AR721" i="1"/>
  <c r="AR725" i="1"/>
  <c r="AR735" i="1"/>
  <c r="AR743" i="1"/>
  <c r="AR745" i="1"/>
  <c r="AM762" i="1"/>
  <c r="AM768" i="1"/>
  <c r="AR775" i="1"/>
  <c r="AM780" i="1"/>
  <c r="AM784" i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N47" i="7"/>
  <c r="D78" i="7"/>
  <c r="M22" i="7"/>
  <c r="N25" i="32"/>
  <c r="AM200" i="1"/>
  <c r="AT260" i="1"/>
  <c r="AS552" i="1"/>
  <c r="AS574" i="1"/>
  <c r="AS599" i="1"/>
  <c r="AS573" i="1"/>
  <c r="AS593" i="1"/>
  <c r="AS589" i="1"/>
  <c r="AT566" i="1"/>
  <c r="AS563" i="1"/>
  <c r="AT556" i="1"/>
  <c r="AS556" i="1"/>
  <c r="AS543" i="1"/>
  <c r="AS541" i="1"/>
  <c r="AS536" i="1"/>
  <c r="AS535" i="1"/>
  <c r="AS525" i="1"/>
  <c r="AS517" i="1"/>
  <c r="AS494" i="1"/>
  <c r="AT494" i="1"/>
  <c r="AS473" i="1"/>
  <c r="AS465" i="1"/>
  <c r="AS447" i="1"/>
  <c r="AS437" i="1"/>
  <c r="G105" i="29"/>
  <c r="G105" i="30" s="1"/>
  <c r="M105" i="30" s="1"/>
  <c r="AS498" i="1"/>
  <c r="AT488" i="1"/>
  <c r="AS413" i="1"/>
  <c r="AS423" i="1"/>
  <c r="AS431" i="1"/>
  <c r="AS457" i="1"/>
  <c r="AS459" i="1"/>
  <c r="AS461" i="1"/>
  <c r="AS440" i="1"/>
  <c r="AS471" i="1"/>
  <c r="AS481" i="1"/>
  <c r="AT483" i="1"/>
  <c r="AS483" i="1"/>
  <c r="AS485" i="1"/>
  <c r="AS503" i="1"/>
  <c r="AS531" i="1"/>
  <c r="AS547" i="1"/>
  <c r="AS553" i="1"/>
  <c r="AS565" i="1"/>
  <c r="AS441" i="1"/>
  <c r="AS505" i="1"/>
  <c r="AS509" i="1"/>
  <c r="AT555" i="1"/>
  <c r="AS342" i="1"/>
  <c r="AS247" i="1"/>
  <c r="AM186" i="1"/>
  <c r="AS260" i="1"/>
  <c r="AS235" i="1"/>
  <c r="AM572" i="1"/>
  <c r="AS572" i="1" s="1"/>
  <c r="AS592" i="1"/>
  <c r="AS566" i="1"/>
  <c r="AS600" i="1"/>
  <c r="AS579" i="1"/>
  <c r="AS597" i="1"/>
  <c r="AS583" i="1"/>
  <c r="AT571" i="1"/>
  <c r="AS336" i="1"/>
  <c r="AS347" i="1"/>
  <c r="AM298" i="1"/>
  <c r="AM304" i="1"/>
  <c r="AS259" i="1"/>
  <c r="AS283" i="1"/>
  <c r="AS281" i="1"/>
  <c r="AS249" i="1"/>
  <c r="AS243" i="1"/>
  <c r="AS228" i="1"/>
  <c r="AS262" i="1"/>
  <c r="AN284" i="1"/>
  <c r="AN280" i="1"/>
  <c r="AN275" i="1"/>
  <c r="AS275" i="1" s="1"/>
  <c r="AN274" i="1"/>
  <c r="AN273" i="1"/>
  <c r="AN272" i="1"/>
  <c r="AN271" i="1"/>
  <c r="AN268" i="1"/>
  <c r="AN263" i="1"/>
  <c r="AM258" i="1"/>
  <c r="AN257" i="1"/>
  <c r="AN246" i="1"/>
  <c r="AM245" i="1"/>
  <c r="AN241" i="1"/>
  <c r="AN238" i="1"/>
  <c r="AS238" i="1"/>
  <c r="AM237" i="1"/>
  <c r="AM231" i="1"/>
  <c r="AS231" i="1" s="1"/>
  <c r="AN227" i="1"/>
  <c r="AN225" i="1"/>
  <c r="AS225" i="1" s="1"/>
  <c r="AN215" i="1"/>
  <c r="AN211" i="1"/>
  <c r="AN208" i="1"/>
  <c r="AN205" i="1"/>
  <c r="AN204" i="1"/>
  <c r="AN200" i="1"/>
  <c r="AM199" i="1"/>
  <c r="AN196" i="1"/>
  <c r="AM189" i="1"/>
  <c r="AN187" i="1"/>
  <c r="AN185" i="1"/>
  <c r="AM183" i="1"/>
  <c r="AS348" i="1"/>
  <c r="AT436" i="1"/>
  <c r="AS674" i="1"/>
  <c r="AT435" i="1"/>
  <c r="AT771" i="1"/>
  <c r="AS501" i="1"/>
  <c r="AS469" i="1"/>
  <c r="AS809" i="1"/>
  <c r="AS707" i="1"/>
  <c r="AS497" i="1"/>
  <c r="AS655" i="1"/>
  <c r="AS815" i="1"/>
  <c r="T894" i="20"/>
  <c r="T4" i="20"/>
  <c r="AS595" i="1"/>
  <c r="AS660" i="1"/>
  <c r="AS850" i="1"/>
  <c r="AS569" i="1"/>
  <c r="AS100" i="1"/>
  <c r="G64" i="4"/>
  <c r="G64" i="8" s="1"/>
  <c r="AN19" i="1"/>
  <c r="AM71" i="1"/>
  <c r="AM87" i="1"/>
  <c r="AM101" i="1"/>
  <c r="AM220" i="1"/>
  <c r="AS220" i="1" s="1"/>
  <c r="AM296" i="1"/>
  <c r="AM300" i="1"/>
  <c r="AM334" i="1"/>
  <c r="AM370" i="1"/>
  <c r="AM464" i="1"/>
  <c r="AM496" i="1"/>
  <c r="AM582" i="1"/>
  <c r="G68" i="29"/>
  <c r="AS320" i="1"/>
  <c r="AS585" i="1"/>
  <c r="AT665" i="1"/>
  <c r="AM24" i="1"/>
  <c r="AM54" i="1"/>
  <c r="AS54" i="1" s="1"/>
  <c r="AN57" i="1"/>
  <c r="AM58" i="1"/>
  <c r="AS58" i="1" s="1"/>
  <c r="AN69" i="1"/>
  <c r="AN71" i="1"/>
  <c r="AN73" i="1"/>
  <c r="AS73" i="1" s="1"/>
  <c r="AN74" i="1"/>
  <c r="AM77" i="1"/>
  <c r="AS77" i="1" s="1"/>
  <c r="AN83" i="1"/>
  <c r="AM85" i="1"/>
  <c r="AM95" i="1"/>
  <c r="AM130" i="1"/>
  <c r="AM270" i="1"/>
  <c r="AM306" i="1"/>
  <c r="AM386" i="1"/>
  <c r="AM390" i="1"/>
  <c r="AM420" i="1"/>
  <c r="AM428" i="1"/>
  <c r="AM538" i="1"/>
  <c r="AM540" i="1"/>
  <c r="AM732" i="1"/>
  <c r="AN733" i="1"/>
  <c r="AS733" i="1" s="1"/>
  <c r="AS611" i="1"/>
  <c r="AS631" i="1"/>
  <c r="AT681" i="1"/>
  <c r="AS714" i="1"/>
  <c r="AS868" i="1"/>
  <c r="AS377" i="1"/>
  <c r="AS309" i="1"/>
  <c r="AS279" i="1"/>
  <c r="AS98" i="1"/>
  <c r="AN20" i="1"/>
  <c r="AT20" i="1"/>
  <c r="AN21" i="1"/>
  <c r="AN25" i="1"/>
  <c r="AN62" i="1"/>
  <c r="AM86" i="1"/>
  <c r="AN88" i="1"/>
  <c r="AM126" i="1"/>
  <c r="AM128" i="1"/>
  <c r="AM136" i="1"/>
  <c r="AS136" i="1" s="1"/>
  <c r="AM176" i="1"/>
  <c r="AM246" i="1"/>
  <c r="AM312" i="1"/>
  <c r="AM326" i="1"/>
  <c r="AM338" i="1"/>
  <c r="AM352" i="1"/>
  <c r="AM456" i="1"/>
  <c r="AM460" i="1"/>
  <c r="AM484" i="1"/>
  <c r="AM520" i="1"/>
  <c r="AM532" i="1"/>
  <c r="AM548" i="1"/>
  <c r="AS548" i="1" s="1"/>
  <c r="AM550" i="1"/>
  <c r="AM564" i="1"/>
  <c r="AM594" i="1"/>
  <c r="AN699" i="1"/>
  <c r="AS699" i="1" s="1"/>
  <c r="AN709" i="1"/>
  <c r="AM754" i="1"/>
  <c r="AN763" i="1"/>
  <c r="AM776" i="1"/>
  <c r="AN789" i="1"/>
  <c r="AN805" i="1"/>
  <c r="AM824" i="1"/>
  <c r="AM828" i="1"/>
  <c r="AT93" i="1"/>
  <c r="AS90" i="1"/>
  <c r="G94" i="29"/>
  <c r="G94" i="30" s="1"/>
  <c r="G92" i="29"/>
  <c r="G92" i="30" s="1"/>
  <c r="AM388" i="1"/>
  <c r="AM412" i="1"/>
  <c r="AM424" i="1"/>
  <c r="AM476" i="1"/>
  <c r="AM534" i="1"/>
  <c r="AM542" i="1"/>
  <c r="AM560" i="1"/>
  <c r="AM586" i="1"/>
  <c r="AM734" i="1"/>
  <c r="AS734" i="1" s="1"/>
  <c r="AM744" i="1"/>
  <c r="AM746" i="1"/>
  <c r="AM770" i="1"/>
  <c r="AM808" i="1"/>
  <c r="AT689" i="1"/>
  <c r="G63" i="8"/>
  <c r="M80" i="29"/>
  <c r="G80" i="30"/>
  <c r="AT729" i="1"/>
  <c r="AT728" i="1"/>
  <c r="AS140" i="1"/>
  <c r="AT140" i="1"/>
  <c r="AT656" i="1"/>
  <c r="AT819" i="1"/>
  <c r="AS529" i="1"/>
  <c r="AS884" i="1"/>
  <c r="AN888" i="1"/>
  <c r="AS846" i="1"/>
  <c r="AS578" i="1"/>
  <c r="AS382" i="1"/>
  <c r="AS357" i="1"/>
  <c r="AS195" i="1"/>
  <c r="AS182" i="1"/>
  <c r="AS164" i="1"/>
  <c r="G36" i="29"/>
  <c r="G64" i="29"/>
  <c r="G64" i="30" s="1"/>
  <c r="G61" i="29"/>
  <c r="H76" i="7"/>
  <c r="AT660" i="1"/>
  <c r="AS848" i="1"/>
  <c r="AS291" i="1"/>
  <c r="AS147" i="1"/>
  <c r="AS111" i="1"/>
  <c r="AS96" i="1"/>
  <c r="AS92" i="1"/>
  <c r="G19" i="29"/>
  <c r="G19" i="30" s="1"/>
  <c r="G32" i="4"/>
  <c r="AT753" i="1"/>
  <c r="AM17" i="1"/>
  <c r="AM19" i="1"/>
  <c r="AM63" i="1"/>
  <c r="AM79" i="1"/>
  <c r="AS79" i="1"/>
  <c r="AM81" i="1"/>
  <c r="AM83" i="1"/>
  <c r="AM172" i="1"/>
  <c r="AM190" i="1"/>
  <c r="AM410" i="1"/>
  <c r="AM490" i="1"/>
  <c r="AM528" i="1"/>
  <c r="AS737" i="1"/>
  <c r="AM782" i="1"/>
  <c r="AM812" i="1"/>
  <c r="AS812" i="1" s="1"/>
  <c r="AM117" i="1"/>
  <c r="G52" i="29"/>
  <c r="G52" i="30" s="1"/>
  <c r="AM55" i="1"/>
  <c r="AS55" i="1" s="1"/>
  <c r="AM568" i="1"/>
  <c r="G18" i="8"/>
  <c r="M18" i="8" s="1"/>
  <c r="M18" i="4"/>
  <c r="Y888" i="1"/>
  <c r="Y894" i="1" s="1"/>
  <c r="Y4" i="1" s="1"/>
  <c r="Z888" i="1"/>
  <c r="T888" i="27"/>
  <c r="T894" i="27"/>
  <c r="T4" i="27" s="1"/>
  <c r="AS869" i="1"/>
  <c r="AS874" i="1"/>
  <c r="AA874" i="1"/>
  <c r="AA870" i="1"/>
  <c r="AS844" i="1"/>
  <c r="AS838" i="1"/>
  <c r="AS832" i="1"/>
  <c r="R890" i="27"/>
  <c r="R13" i="27" s="1"/>
  <c r="G51" i="29"/>
  <c r="M51" i="29" s="1"/>
  <c r="AT578" i="1"/>
  <c r="AN577" i="1"/>
  <c r="AN576" i="1"/>
  <c r="AS576" i="1"/>
  <c r="AS567" i="1"/>
  <c r="AS570" i="1"/>
  <c r="G74" i="29"/>
  <c r="G74" i="30"/>
  <c r="G75" i="29"/>
  <c r="M46" i="29"/>
  <c r="AN376" i="1"/>
  <c r="AN373" i="1"/>
  <c r="AN343" i="1"/>
  <c r="AS343" i="1" s="1"/>
  <c r="AN341" i="1"/>
  <c r="AS341" i="1" s="1"/>
  <c r="AN331" i="1"/>
  <c r="G49" i="4"/>
  <c r="AS301" i="1"/>
  <c r="AS288" i="1"/>
  <c r="H78" i="7"/>
  <c r="G40" i="4" s="1"/>
  <c r="G40" i="8" s="1"/>
  <c r="G84" i="4"/>
  <c r="G86" i="8"/>
  <c r="AN197" i="1"/>
  <c r="AN172" i="1"/>
  <c r="AN171" i="1"/>
  <c r="AN170" i="1"/>
  <c r="AS152" i="1"/>
  <c r="AA133" i="1"/>
  <c r="AS16" i="1"/>
  <c r="H84" i="7"/>
  <c r="H44" i="7" s="1"/>
  <c r="S829" i="27"/>
  <c r="S890" i="27" s="1"/>
  <c r="S13" i="27" s="1"/>
  <c r="M24" i="4"/>
  <c r="G24" i="8"/>
  <c r="G16" i="4"/>
  <c r="G16" i="8" s="1"/>
  <c r="AN59" i="1"/>
  <c r="AA56" i="1"/>
  <c r="AA907" i="1"/>
  <c r="T904" i="27"/>
  <c r="T905" i="27"/>
  <c r="Z54" i="1"/>
  <c r="R892" i="27"/>
  <c r="R2" i="27" s="1"/>
  <c r="AN26" i="1"/>
  <c r="Q890" i="27"/>
  <c r="Q13" i="27"/>
  <c r="R75" i="33"/>
  <c r="R73" i="33"/>
  <c r="S73" i="33"/>
  <c r="R74" i="33"/>
  <c r="AR217" i="1"/>
  <c r="AS740" i="1"/>
  <c r="S19" i="36"/>
  <c r="R19" i="36"/>
  <c r="S18" i="36"/>
  <c r="R18" i="36" s="1"/>
  <c r="R64" i="33"/>
  <c r="AS751" i="1"/>
  <c r="AS756" i="1"/>
  <c r="AS758" i="1"/>
  <c r="AN738" i="1"/>
  <c r="AN744" i="1"/>
  <c r="AN759" i="1"/>
  <c r="AS759" i="1"/>
  <c r="AN754" i="1"/>
  <c r="AS753" i="1"/>
  <c r="AN752" i="1"/>
  <c r="AS752" i="1"/>
  <c r="AN750" i="1"/>
  <c r="AN748" i="1"/>
  <c r="AN732" i="1"/>
  <c r="O26" i="36"/>
  <c r="B26" i="36" s="1"/>
  <c r="AN743" i="1"/>
  <c r="AN749" i="1"/>
  <c r="AS749" i="1" s="1"/>
  <c r="AT730" i="1"/>
  <c r="O31" i="36"/>
  <c r="N31" i="36" s="1"/>
  <c r="O13" i="36"/>
  <c r="B13" i="36" s="1"/>
  <c r="O29" i="36"/>
  <c r="N29" i="36" s="1"/>
  <c r="AA910" i="1"/>
  <c r="W910" i="1"/>
  <c r="H45" i="4" s="1"/>
  <c r="H46" i="4" s="1"/>
  <c r="H52" i="4" s="1"/>
  <c r="H40" i="8"/>
  <c r="V829" i="1"/>
  <c r="V890" i="1"/>
  <c r="O51" i="35"/>
  <c r="AH910" i="1"/>
  <c r="J45" i="4" s="1"/>
  <c r="J45" i="8" s="1"/>
  <c r="AR149" i="1"/>
  <c r="AL910" i="1"/>
  <c r="R51" i="35"/>
  <c r="S51" i="35" s="1"/>
  <c r="T910" i="1"/>
  <c r="K15" i="7"/>
  <c r="AR261" i="1"/>
  <c r="G87" i="4"/>
  <c r="P67" i="33"/>
  <c r="M34" i="29"/>
  <c r="N17" i="29"/>
  <c r="J27" i="29"/>
  <c r="G58" i="29"/>
  <c r="K27" i="29"/>
  <c r="N13" i="29"/>
  <c r="N16" i="29"/>
  <c r="M55" i="29"/>
  <c r="K53" i="29"/>
  <c r="N65" i="29"/>
  <c r="N66" i="29" s="1"/>
  <c r="N34" i="29"/>
  <c r="K85" i="29"/>
  <c r="E102" i="29"/>
  <c r="N52" i="29"/>
  <c r="M57" i="29"/>
  <c r="K70" i="29"/>
  <c r="D79" i="29"/>
  <c r="D79" i="30"/>
  <c r="D81" i="30" s="1"/>
  <c r="AS739" i="1"/>
  <c r="O21" i="36"/>
  <c r="N21" i="36" s="1"/>
  <c r="O30" i="36"/>
  <c r="G79" i="29"/>
  <c r="G79" i="30" s="1"/>
  <c r="O22" i="36"/>
  <c r="N34" i="36"/>
  <c r="D88" i="29"/>
  <c r="D88" i="30" s="1"/>
  <c r="D90" i="30" s="1"/>
  <c r="J88" i="29"/>
  <c r="J88" i="30" s="1"/>
  <c r="J90" i="30" s="1"/>
  <c r="O27" i="36"/>
  <c r="O14" i="36"/>
  <c r="B14" i="36" s="1"/>
  <c r="R66" i="35"/>
  <c r="S66" i="35"/>
  <c r="S14" i="36"/>
  <c r="R14" i="36" s="1"/>
  <c r="P892" i="20"/>
  <c r="P2" i="20" s="1"/>
  <c r="O15" i="36"/>
  <c r="P4" i="33"/>
  <c r="G27" i="29"/>
  <c r="K95" i="30"/>
  <c r="E85" i="30"/>
  <c r="E95" i="29"/>
  <c r="J38" i="29"/>
  <c r="N26" i="29"/>
  <c r="H22" i="29"/>
  <c r="H109" i="29"/>
  <c r="N60" i="29"/>
  <c r="K22" i="29"/>
  <c r="M100" i="29"/>
  <c r="M25" i="29"/>
  <c r="M27" i="29" s="1"/>
  <c r="J85" i="29"/>
  <c r="N80" i="29"/>
  <c r="N81" i="29" s="1"/>
  <c r="N50" i="29"/>
  <c r="K109" i="29"/>
  <c r="H102" i="29"/>
  <c r="H111" i="29" s="1"/>
  <c r="N32" i="29"/>
  <c r="N15" i="29"/>
  <c r="N106" i="29"/>
  <c r="N94" i="29"/>
  <c r="D27" i="29"/>
  <c r="M84" i="29"/>
  <c r="E22" i="29"/>
  <c r="N36" i="29"/>
  <c r="E85" i="29"/>
  <c r="N24" i="29"/>
  <c r="N43" i="29"/>
  <c r="N45" i="29"/>
  <c r="N88" i="29"/>
  <c r="K66" i="29"/>
  <c r="H70" i="30"/>
  <c r="H101" i="4"/>
  <c r="H50" i="4"/>
  <c r="E84" i="4"/>
  <c r="K26" i="4"/>
  <c r="J47" i="4"/>
  <c r="D101" i="4"/>
  <c r="D34" i="4"/>
  <c r="M31" i="4"/>
  <c r="J50" i="4"/>
  <c r="J20" i="4"/>
  <c r="J87" i="4"/>
  <c r="M85" i="4"/>
  <c r="D23" i="4"/>
  <c r="D26" i="4"/>
  <c r="N55" i="4"/>
  <c r="N56" i="4" s="1"/>
  <c r="N13" i="4"/>
  <c r="M17" i="4"/>
  <c r="N22" i="4"/>
  <c r="H93" i="4"/>
  <c r="E56" i="4"/>
  <c r="J84" i="4"/>
  <c r="K20" i="4"/>
  <c r="H87" i="4"/>
  <c r="H84" i="4"/>
  <c r="K50" i="4"/>
  <c r="N86" i="4"/>
  <c r="N87" i="4"/>
  <c r="D56" i="4"/>
  <c r="N31" i="4"/>
  <c r="N34" i="4" s="1"/>
  <c r="N49" i="4"/>
  <c r="N47" i="4"/>
  <c r="K12" i="4"/>
  <c r="K30" i="4"/>
  <c r="E101" i="4"/>
  <c r="K84" i="8"/>
  <c r="G61" i="8"/>
  <c r="K60" i="8"/>
  <c r="G60" i="8"/>
  <c r="J60" i="8"/>
  <c r="K23" i="8"/>
  <c r="H61" i="8"/>
  <c r="J10" i="8"/>
  <c r="E61" i="8"/>
  <c r="K30" i="8"/>
  <c r="E26" i="8"/>
  <c r="E87" i="8"/>
  <c r="K87" i="8"/>
  <c r="K26" i="8"/>
  <c r="AN117" i="1"/>
  <c r="AS117" i="1"/>
  <c r="AN115" i="1"/>
  <c r="Z117" i="1"/>
  <c r="AO117" i="1" s="1"/>
  <c r="G29" i="29"/>
  <c r="G29" i="30" s="1"/>
  <c r="G21" i="29"/>
  <c r="AA325" i="31"/>
  <c r="AA283" i="31"/>
  <c r="J21" i="29"/>
  <c r="J21" i="30" s="1"/>
  <c r="D21" i="29"/>
  <c r="D21" i="30"/>
  <c r="P87" i="4"/>
  <c r="P87" i="8" s="1"/>
  <c r="H66" i="4"/>
  <c r="H62" i="4" s="1"/>
  <c r="K37" i="4"/>
  <c r="K37" i="8" s="1"/>
  <c r="K36" i="4"/>
  <c r="K36" i="8"/>
  <c r="N49" i="29"/>
  <c r="E66" i="29"/>
  <c r="K12" i="8"/>
  <c r="K20" i="8"/>
  <c r="K28" i="8" s="1"/>
  <c r="E12" i="8"/>
  <c r="E20" i="8"/>
  <c r="E87" i="4"/>
  <c r="J81" i="30"/>
  <c r="H56" i="4"/>
  <c r="D66" i="29"/>
  <c r="M26" i="29"/>
  <c r="J102" i="29"/>
  <c r="D95" i="29"/>
  <c r="K87" i="4"/>
  <c r="N84" i="29"/>
  <c r="N85" i="29" s="1"/>
  <c r="D152" i="33"/>
  <c r="H93" i="8"/>
  <c r="AM692" i="1"/>
  <c r="AS692" i="1" s="1"/>
  <c r="J29" i="29"/>
  <c r="J29" i="30"/>
  <c r="J65" i="4"/>
  <c r="D29" i="29"/>
  <c r="D29" i="30" s="1"/>
  <c r="G30" i="29"/>
  <c r="G30" i="30" s="1"/>
  <c r="V464" i="31"/>
  <c r="AS654" i="1"/>
  <c r="D30" i="29"/>
  <c r="D30" i="30" s="1"/>
  <c r="M30" i="30" s="1"/>
  <c r="AG829" i="1"/>
  <c r="AG890" i="1" s="1"/>
  <c r="AG13" i="1" s="1"/>
  <c r="J30" i="29"/>
  <c r="K65" i="4"/>
  <c r="K65" i="8" s="1"/>
  <c r="R13" i="20"/>
  <c r="R892" i="20"/>
  <c r="R2" i="20"/>
  <c r="G20" i="29"/>
  <c r="G20" i="30" s="1"/>
  <c r="AM648" i="1"/>
  <c r="K85" i="30"/>
  <c r="N95" i="30"/>
  <c r="E95" i="30"/>
  <c r="M16" i="29"/>
  <c r="M97" i="29"/>
  <c r="M47" i="29"/>
  <c r="G85" i="29"/>
  <c r="H81" i="30"/>
  <c r="E38" i="29"/>
  <c r="E70" i="29"/>
  <c r="N69" i="29"/>
  <c r="N98" i="29"/>
  <c r="E109" i="29"/>
  <c r="N104" i="29"/>
  <c r="H27" i="30"/>
  <c r="H27" i="29"/>
  <c r="H40" i="29" s="1"/>
  <c r="H53" i="29"/>
  <c r="N55" i="29"/>
  <c r="N58" i="29" s="1"/>
  <c r="K58" i="30"/>
  <c r="K58" i="29"/>
  <c r="H66" i="29"/>
  <c r="K90" i="30"/>
  <c r="K90" i="29"/>
  <c r="K111" i="29" s="1"/>
  <c r="N97" i="29"/>
  <c r="N102" i="29" s="1"/>
  <c r="N105" i="29"/>
  <c r="N107" i="29"/>
  <c r="K38" i="29"/>
  <c r="N37" i="29"/>
  <c r="N38" i="29" s="1"/>
  <c r="N101" i="29"/>
  <c r="K81" i="29"/>
  <c r="N89" i="29"/>
  <c r="H85" i="29"/>
  <c r="M50" i="29"/>
  <c r="N25" i="29"/>
  <c r="E62" i="30"/>
  <c r="K62" i="30"/>
  <c r="K70" i="30"/>
  <c r="H95" i="30"/>
  <c r="K66" i="30"/>
  <c r="M107" i="29"/>
  <c r="M89" i="29"/>
  <c r="H90" i="30"/>
  <c r="M94" i="29"/>
  <c r="K95" i="29"/>
  <c r="J85" i="30"/>
  <c r="D75" i="4"/>
  <c r="D75" i="8" s="1"/>
  <c r="J15" i="7"/>
  <c r="E69" i="7"/>
  <c r="N80" i="7"/>
  <c r="N23" i="7" s="1"/>
  <c r="J41" i="4"/>
  <c r="J41" i="8" s="1"/>
  <c r="G52" i="7"/>
  <c r="M30" i="7"/>
  <c r="M32" i="7"/>
  <c r="K32" i="7"/>
  <c r="H32" i="7"/>
  <c r="N14" i="7"/>
  <c r="K69" i="4"/>
  <c r="K69" i="8"/>
  <c r="M76" i="7"/>
  <c r="M11" i="7"/>
  <c r="E37" i="4"/>
  <c r="E37" i="8"/>
  <c r="D11" i="7"/>
  <c r="H82" i="7"/>
  <c r="N82" i="7" s="1"/>
  <c r="N39" i="7" s="1"/>
  <c r="N70" i="4"/>
  <c r="K11" i="7"/>
  <c r="M70" i="4"/>
  <c r="H42" i="4"/>
  <c r="H42" i="8" s="1"/>
  <c r="G23" i="7"/>
  <c r="D39" i="7"/>
  <c r="J32" i="7"/>
  <c r="M56" i="7"/>
  <c r="J69" i="7"/>
  <c r="N88" i="7"/>
  <c r="N52" i="7"/>
  <c r="J69" i="4"/>
  <c r="J69" i="8"/>
  <c r="H71" i="4"/>
  <c r="H71" i="8"/>
  <c r="E36" i="4"/>
  <c r="M82" i="7"/>
  <c r="M39" i="7" s="1"/>
  <c r="R67" i="33"/>
  <c r="D69" i="4"/>
  <c r="D69" i="8" s="1"/>
  <c r="M84" i="7"/>
  <c r="M44" i="7"/>
  <c r="K74" i="4"/>
  <c r="K42" i="4"/>
  <c r="K42" i="8" s="1"/>
  <c r="K71" i="4"/>
  <c r="J71" i="4"/>
  <c r="J71" i="8"/>
  <c r="H74" i="4"/>
  <c r="H74" i="8"/>
  <c r="J74" i="4"/>
  <c r="J74" i="8"/>
  <c r="K41" i="4"/>
  <c r="K41" i="8" s="1"/>
  <c r="K43" i="4"/>
  <c r="K43" i="8"/>
  <c r="E69" i="4"/>
  <c r="E69" i="8" s="1"/>
  <c r="J43" i="4"/>
  <c r="J43" i="8" s="1"/>
  <c r="O67" i="33"/>
  <c r="O2" i="33" s="1"/>
  <c r="Q48" i="8" s="1"/>
  <c r="H36" i="4"/>
  <c r="H36" i="8" s="1"/>
  <c r="AS430" i="1"/>
  <c r="AA899" i="1"/>
  <c r="G36" i="4"/>
  <c r="G36" i="8" s="1"/>
  <c r="M48" i="4"/>
  <c r="H87" i="8"/>
  <c r="H84" i="8"/>
  <c r="A564" i="1"/>
  <c r="N564" i="1"/>
  <c r="AJ564" i="1" s="1"/>
  <c r="N563" i="1"/>
  <c r="AJ563" i="1" s="1"/>
  <c r="P44" i="4"/>
  <c r="M44" i="4" s="1"/>
  <c r="R6" i="33"/>
  <c r="R59" i="33"/>
  <c r="J27" i="30"/>
  <c r="K27" i="30"/>
  <c r="M24" i="29"/>
  <c r="J56" i="8"/>
  <c r="M18" i="29"/>
  <c r="M80" i="4"/>
  <c r="AS408" i="1"/>
  <c r="AT588" i="1"/>
  <c r="AR211" i="1"/>
  <c r="G25" i="4"/>
  <c r="G25" i="8" s="1"/>
  <c r="G43" i="4"/>
  <c r="G69" i="29"/>
  <c r="G69" i="30" s="1"/>
  <c r="N95" i="29"/>
  <c r="J35" i="8"/>
  <c r="D62" i="30"/>
  <c r="H34" i="8"/>
  <c r="H30" i="8"/>
  <c r="O34" i="33"/>
  <c r="O4" i="33"/>
  <c r="J34" i="8"/>
  <c r="J70" i="29"/>
  <c r="J70" i="30"/>
  <c r="M13" i="29"/>
  <c r="J22" i="29"/>
  <c r="J40" i="29" s="1"/>
  <c r="M106" i="29"/>
  <c r="J109" i="29"/>
  <c r="J66" i="29"/>
  <c r="M65" i="29"/>
  <c r="J56" i="4"/>
  <c r="J81" i="29"/>
  <c r="J35" i="4"/>
  <c r="M98" i="29"/>
  <c r="J30" i="4"/>
  <c r="M52" i="29"/>
  <c r="H23" i="7"/>
  <c r="AS705" i="1"/>
  <c r="M32" i="29"/>
  <c r="AM287" i="1"/>
  <c r="AS287" i="1" s="1"/>
  <c r="J12" i="4"/>
  <c r="AS264" i="1"/>
  <c r="D37" i="4"/>
  <c r="D62" i="29"/>
  <c r="D70" i="29"/>
  <c r="G99" i="29"/>
  <c r="G99" i="30" s="1"/>
  <c r="A559" i="1"/>
  <c r="N559" i="1" s="1"/>
  <c r="AJ559" i="1" s="1"/>
  <c r="H69" i="4"/>
  <c r="H69" i="8"/>
  <c r="AS417" i="1"/>
  <c r="AS651" i="1"/>
  <c r="AS371" i="1"/>
  <c r="K34" i="8"/>
  <c r="G101" i="29"/>
  <c r="G93" i="29"/>
  <c r="G93" i="30" s="1"/>
  <c r="G95" i="30" s="1"/>
  <c r="G15" i="29"/>
  <c r="G15" i="30" s="1"/>
  <c r="AK14" i="1"/>
  <c r="AR14" i="1"/>
  <c r="AM134" i="1"/>
  <c r="AR141" i="1"/>
  <c r="AM402" i="1"/>
  <c r="AM454" i="1"/>
  <c r="AS454" i="1" s="1"/>
  <c r="P464" i="31"/>
  <c r="P470" i="31" s="1"/>
  <c r="O2" i="31" s="1"/>
  <c r="G92" i="8"/>
  <c r="G93" i="8" s="1"/>
  <c r="J104" i="4"/>
  <c r="D84" i="4"/>
  <c r="N26" i="36"/>
  <c r="J93" i="4"/>
  <c r="J38" i="8"/>
  <c r="D57" i="30"/>
  <c r="D58" i="29"/>
  <c r="J93" i="8"/>
  <c r="J104" i="8"/>
  <c r="L59" i="39" s="1"/>
  <c r="L58" i="39" s="1"/>
  <c r="J101" i="8"/>
  <c r="J53" i="29"/>
  <c r="J38" i="4"/>
  <c r="AS239" i="1"/>
  <c r="J26" i="4"/>
  <c r="J26" i="8"/>
  <c r="J23" i="4"/>
  <c r="AS761" i="1"/>
  <c r="H12" i="4"/>
  <c r="D36" i="4"/>
  <c r="D38" i="4"/>
  <c r="M86" i="4"/>
  <c r="M84" i="4" s="1"/>
  <c r="J20" i="30"/>
  <c r="J22" i="30" s="1"/>
  <c r="M10" i="4"/>
  <c r="N10" i="4" s="1"/>
  <c r="N61" i="4" s="1"/>
  <c r="K61" i="4"/>
  <c r="H20" i="30"/>
  <c r="E21" i="30"/>
  <c r="K21" i="30"/>
  <c r="H21" i="30"/>
  <c r="H18" i="8"/>
  <c r="N18" i="8" s="1"/>
  <c r="N18" i="4"/>
  <c r="E20" i="30"/>
  <c r="AT524" i="1"/>
  <c r="K20" i="30"/>
  <c r="K22" i="30"/>
  <c r="AS774" i="1"/>
  <c r="J61" i="30"/>
  <c r="J62" i="30" s="1"/>
  <c r="J62" i="29"/>
  <c r="AS56" i="1"/>
  <c r="AS816" i="1"/>
  <c r="AS522" i="1"/>
  <c r="AS256" i="1"/>
  <c r="AS825" i="1"/>
  <c r="AS787" i="1"/>
  <c r="M16" i="4"/>
  <c r="M105" i="29"/>
  <c r="AS772" i="1"/>
  <c r="AS821" i="1"/>
  <c r="AT777" i="1"/>
  <c r="E48" i="7"/>
  <c r="AS433" i="1"/>
  <c r="AS333" i="1"/>
  <c r="AS240" i="1"/>
  <c r="AS57" i="1"/>
  <c r="AS409" i="1"/>
  <c r="AS196" i="1"/>
  <c r="AS590" i="1"/>
  <c r="AT644" i="1"/>
  <c r="AT599" i="1"/>
  <c r="AT726" i="1"/>
  <c r="G104" i="30"/>
  <c r="M104" i="30" s="1"/>
  <c r="M104" i="29"/>
  <c r="AT382" i="1"/>
  <c r="AT697" i="1"/>
  <c r="AS780" i="1"/>
  <c r="AS768" i="1"/>
  <c r="AS438" i="1"/>
  <c r="H15" i="8"/>
  <c r="N15" i="8" s="1"/>
  <c r="N15" i="4"/>
  <c r="G15" i="7"/>
  <c r="H41" i="4"/>
  <c r="AS637" i="1"/>
  <c r="AS633" i="1"/>
  <c r="AS617" i="1"/>
  <c r="AS591" i="1"/>
  <c r="AS575" i="1"/>
  <c r="AS546" i="1"/>
  <c r="AS544" i="1"/>
  <c r="AS530" i="1"/>
  <c r="AS527" i="1"/>
  <c r="AS519" i="1"/>
  <c r="AS512" i="1"/>
  <c r="AR214" i="1"/>
  <c r="AR191" i="1"/>
  <c r="AS181" i="1"/>
  <c r="AR178" i="1"/>
  <c r="S17" i="36"/>
  <c r="R17" i="36" s="1"/>
  <c r="AR177" i="1"/>
  <c r="AT177" i="1"/>
  <c r="AS161" i="1"/>
  <c r="AR160" i="1"/>
  <c r="AL829" i="1"/>
  <c r="AT160" i="1"/>
  <c r="AS107" i="1"/>
  <c r="N68" i="30"/>
  <c r="N56" i="30"/>
  <c r="G56" i="30"/>
  <c r="M56" i="29"/>
  <c r="G60" i="30"/>
  <c r="M60" i="30"/>
  <c r="M62" i="30" s="1"/>
  <c r="M60" i="29"/>
  <c r="AS475" i="1"/>
  <c r="AS232" i="1"/>
  <c r="AS622" i="1"/>
  <c r="AT271" i="1"/>
  <c r="AS392" i="1"/>
  <c r="AT423" i="1"/>
  <c r="AS784" i="1"/>
  <c r="AS762" i="1"/>
  <c r="AS640" i="1"/>
  <c r="H25" i="8"/>
  <c r="H23" i="8"/>
  <c r="N25" i="4"/>
  <c r="H43" i="4"/>
  <c r="H43" i="8" s="1"/>
  <c r="H23" i="4"/>
  <c r="AS507" i="1"/>
  <c r="AS499" i="1"/>
  <c r="AS495" i="1"/>
  <c r="AS478" i="1"/>
  <c r="AS466" i="1"/>
  <c r="AS419" i="1"/>
  <c r="AS416" i="1"/>
  <c r="AS415" i="1"/>
  <c r="AS405" i="1"/>
  <c r="AS404" i="1"/>
  <c r="AS391" i="1"/>
  <c r="AS374" i="1"/>
  <c r="AS345" i="1"/>
  <c r="AS321" i="1"/>
  <c r="AS308" i="1"/>
  <c r="AS307" i="1"/>
  <c r="AR213" i="1"/>
  <c r="AS212" i="1"/>
  <c r="AS207" i="1"/>
  <c r="AR203" i="1"/>
  <c r="AS201" i="1"/>
  <c r="AR192" i="1"/>
  <c r="H79" i="8"/>
  <c r="N79" i="4"/>
  <c r="N92" i="8"/>
  <c r="N93" i="8" s="1"/>
  <c r="D93" i="8"/>
  <c r="AS463" i="1"/>
  <c r="N37" i="4"/>
  <c r="H35" i="4"/>
  <c r="G37" i="4"/>
  <c r="K74" i="8"/>
  <c r="N84" i="7"/>
  <c r="N44" i="7" s="1"/>
  <c r="K35" i="4"/>
  <c r="H11" i="7"/>
  <c r="AT505" i="1"/>
  <c r="AS304" i="1"/>
  <c r="AS298" i="1"/>
  <c r="G50" i="4"/>
  <c r="AS183" i="1"/>
  <c r="AS189" i="1"/>
  <c r="AS200" i="1"/>
  <c r="AS227" i="1"/>
  <c r="AS237" i="1"/>
  <c r="AT241" i="1"/>
  <c r="AS241" i="1"/>
  <c r="AS268" i="1"/>
  <c r="AS272" i="1"/>
  <c r="AS280" i="1"/>
  <c r="AS205" i="1"/>
  <c r="AS271" i="1"/>
  <c r="AS185" i="1"/>
  <c r="AS199" i="1"/>
  <c r="AS204" i="1"/>
  <c r="AS208" i="1"/>
  <c r="AS215" i="1"/>
  <c r="AT215" i="1"/>
  <c r="AS245" i="1"/>
  <c r="AS257" i="1"/>
  <c r="AS263" i="1"/>
  <c r="AS273" i="1"/>
  <c r="AS284" i="1"/>
  <c r="AS187" i="1"/>
  <c r="AS211" i="1"/>
  <c r="AS258" i="1"/>
  <c r="G47" i="4"/>
  <c r="AS582" i="1"/>
  <c r="AS496" i="1"/>
  <c r="AS300" i="1"/>
  <c r="AS87" i="1"/>
  <c r="AS370" i="1"/>
  <c r="AS20" i="1"/>
  <c r="AS464" i="1"/>
  <c r="AS334" i="1"/>
  <c r="AS296" i="1"/>
  <c r="AS101" i="1"/>
  <c r="O17" i="36"/>
  <c r="AS808" i="1"/>
  <c r="AS770" i="1"/>
  <c r="AS828" i="1"/>
  <c r="AS805" i="1"/>
  <c r="AS763" i="1"/>
  <c r="AS594" i="1"/>
  <c r="AS564" i="1"/>
  <c r="AS520" i="1"/>
  <c r="AS456" i="1"/>
  <c r="AS128" i="1"/>
  <c r="AS21" i="1"/>
  <c r="AS428" i="1"/>
  <c r="AS390" i="1"/>
  <c r="AS386" i="1"/>
  <c r="AT130" i="1"/>
  <c r="AS130" i="1"/>
  <c r="AS352" i="1"/>
  <c r="AS460" i="1"/>
  <c r="AS560" i="1"/>
  <c r="AS542" i="1"/>
  <c r="AS534" i="1"/>
  <c r="AS476" i="1"/>
  <c r="AS424" i="1"/>
  <c r="AS412" i="1"/>
  <c r="AS388" i="1"/>
  <c r="AS776" i="1"/>
  <c r="AS550" i="1"/>
  <c r="AT550" i="1"/>
  <c r="AS532" i="1"/>
  <c r="AS484" i="1"/>
  <c r="AS312" i="1"/>
  <c r="AS246" i="1"/>
  <c r="AS176" i="1"/>
  <c r="AS126" i="1"/>
  <c r="AS88" i="1"/>
  <c r="AS86" i="1"/>
  <c r="AS62" i="1"/>
  <c r="AS25" i="1"/>
  <c r="AS586" i="1"/>
  <c r="AS746" i="1"/>
  <c r="AS540" i="1"/>
  <c r="AS306" i="1"/>
  <c r="AS270" i="1"/>
  <c r="AS95" i="1"/>
  <c r="AS85" i="1"/>
  <c r="AS74" i="1"/>
  <c r="AS71" i="1"/>
  <c r="AS24" i="1"/>
  <c r="AS420" i="1"/>
  <c r="AS789" i="1"/>
  <c r="AS709" i="1"/>
  <c r="AS538" i="1"/>
  <c r="AS326" i="1"/>
  <c r="AS824" i="1"/>
  <c r="AS69" i="1"/>
  <c r="G68" i="30"/>
  <c r="M68" i="30" s="1"/>
  <c r="M68" i="29"/>
  <c r="AS410" i="1"/>
  <c r="AS81" i="1"/>
  <c r="AS63" i="1"/>
  <c r="AT63" i="1"/>
  <c r="AS19" i="1"/>
  <c r="G61" i="30"/>
  <c r="G62" i="29"/>
  <c r="M61" i="29"/>
  <c r="M62" i="29"/>
  <c r="AS17" i="1"/>
  <c r="AS782" i="1"/>
  <c r="AS528" i="1"/>
  <c r="AS490" i="1"/>
  <c r="AS190" i="1"/>
  <c r="AS83" i="1"/>
  <c r="AS568" i="1"/>
  <c r="AT568" i="1"/>
  <c r="G104" i="4"/>
  <c r="M104" i="4" s="1"/>
  <c r="G101" i="4"/>
  <c r="AA888" i="1"/>
  <c r="AT577" i="1"/>
  <c r="AS577" i="1"/>
  <c r="G75" i="30"/>
  <c r="M75" i="29"/>
  <c r="AS376" i="1"/>
  <c r="AS373" i="1"/>
  <c r="AS331" i="1"/>
  <c r="M86" i="8"/>
  <c r="M87" i="8" s="1"/>
  <c r="AS197" i="1"/>
  <c r="AS171" i="1"/>
  <c r="AS170" i="1"/>
  <c r="AS172" i="1"/>
  <c r="AS115" i="1"/>
  <c r="AS59" i="1"/>
  <c r="H86" i="7"/>
  <c r="AS26" i="1"/>
  <c r="J65" i="8"/>
  <c r="B29" i="36"/>
  <c r="AS748" i="1"/>
  <c r="AS750" i="1"/>
  <c r="AS744" i="1"/>
  <c r="AS743" i="1"/>
  <c r="AS732" i="1"/>
  <c r="AS754" i="1"/>
  <c r="AS738" i="1"/>
  <c r="P51" i="35"/>
  <c r="N30" i="36"/>
  <c r="B30" i="36"/>
  <c r="N22" i="36"/>
  <c r="B22" i="36"/>
  <c r="J90" i="29"/>
  <c r="N27" i="36"/>
  <c r="B27" i="36"/>
  <c r="N15" i="36"/>
  <c r="N13" i="36"/>
  <c r="E81" i="30"/>
  <c r="M87" i="4"/>
  <c r="N84" i="4"/>
  <c r="J61" i="8"/>
  <c r="K10" i="8"/>
  <c r="N84" i="8"/>
  <c r="M21" i="29"/>
  <c r="K38" i="4"/>
  <c r="H101" i="8"/>
  <c r="H104" i="8"/>
  <c r="H56" i="8"/>
  <c r="J30" i="30"/>
  <c r="AS648" i="1"/>
  <c r="D95" i="30"/>
  <c r="K81" i="30"/>
  <c r="H39" i="7"/>
  <c r="G69" i="4"/>
  <c r="H38" i="4"/>
  <c r="J72" i="4"/>
  <c r="K68" i="4"/>
  <c r="J68" i="4"/>
  <c r="AS402" i="1"/>
  <c r="M99" i="29"/>
  <c r="G102" i="29"/>
  <c r="AS134" i="1"/>
  <c r="M93" i="29"/>
  <c r="H68" i="4"/>
  <c r="N69" i="4"/>
  <c r="J66" i="30"/>
  <c r="M69" i="29"/>
  <c r="M70" i="29" s="1"/>
  <c r="G70" i="29"/>
  <c r="P44" i="8"/>
  <c r="M44" i="8" s="1"/>
  <c r="G26" i="4"/>
  <c r="G23" i="4"/>
  <c r="M25" i="4"/>
  <c r="N20" i="30"/>
  <c r="AT532" i="1"/>
  <c r="N21" i="30"/>
  <c r="AT617" i="1"/>
  <c r="AT204" i="1"/>
  <c r="AT530" i="1"/>
  <c r="H26" i="8"/>
  <c r="N25" i="8"/>
  <c r="N23" i="8" s="1"/>
  <c r="AT768" i="1"/>
  <c r="AT273" i="1"/>
  <c r="AT25" i="1"/>
  <c r="AT789" i="1"/>
  <c r="M61" i="30"/>
  <c r="G62" i="30"/>
  <c r="AP902" i="1"/>
  <c r="AP901" i="1"/>
  <c r="AT752" i="1"/>
  <c r="AT648" i="1"/>
  <c r="Q25" i="30"/>
  <c r="Q108" i="29"/>
  <c r="Q45" i="29"/>
  <c r="Q69" i="29" s="1"/>
  <c r="Q124" i="29" s="1"/>
  <c r="Q125" i="30"/>
  <c r="D69" i="7"/>
  <c r="D90" i="7"/>
  <c r="D57" i="7" s="1"/>
  <c r="H72" i="4"/>
  <c r="D48" i="7"/>
  <c r="M86" i="7"/>
  <c r="M48" i="7"/>
  <c r="E32" i="7"/>
  <c r="M36" i="4"/>
  <c r="M35" i="4" s="1"/>
  <c r="N76" i="7"/>
  <c r="N11" i="7"/>
  <c r="AH4" i="1"/>
  <c r="AL888" i="1"/>
  <c r="AL894" i="1" s="1"/>
  <c r="AL4" i="1" s="1"/>
  <c r="J101" i="4"/>
  <c r="AD894" i="1"/>
  <c r="AD4" i="1" s="1"/>
  <c r="U66" i="35"/>
  <c r="S50" i="35"/>
  <c r="D163" i="35"/>
  <c r="U96" i="35"/>
  <c r="D195" i="35"/>
  <c r="B96" i="35"/>
  <c r="R38" i="36"/>
  <c r="AR119" i="1"/>
  <c r="S829" i="26"/>
  <c r="S890" i="26"/>
  <c r="S13" i="26" s="1"/>
  <c r="AS118" i="1"/>
  <c r="AS114" i="1"/>
  <c r="X829" i="1"/>
  <c r="X890" i="1" s="1"/>
  <c r="AS119" i="1"/>
  <c r="AT119" i="1"/>
  <c r="R892" i="25"/>
  <c r="R2" i="25" s="1"/>
  <c r="M88" i="7"/>
  <c r="M52" i="7" s="1"/>
  <c r="D52" i="7"/>
  <c r="E74" i="4"/>
  <c r="N74" i="4" s="1"/>
  <c r="E71" i="4"/>
  <c r="E82" i="4"/>
  <c r="D71" i="4"/>
  <c r="D71" i="8"/>
  <c r="E52" i="7"/>
  <c r="G96" i="35"/>
  <c r="P122" i="35"/>
  <c r="P111" i="35"/>
  <c r="P123" i="35"/>
  <c r="O49" i="35"/>
  <c r="P95" i="35"/>
  <c r="E6" i="38"/>
  <c r="A3" i="33" s="1"/>
  <c r="R96" i="35"/>
  <c r="P112" i="35"/>
  <c r="P124" i="35"/>
  <c r="P113" i="35"/>
  <c r="S96" i="35"/>
  <c r="T124" i="35"/>
  <c r="R49" i="35"/>
  <c r="B99" i="35"/>
  <c r="B105" i="35"/>
  <c r="B113" i="35"/>
  <c r="B119" i="35"/>
  <c r="L121" i="35"/>
  <c r="O96" i="35"/>
  <c r="B102" i="35"/>
  <c r="B108" i="35"/>
  <c r="B116" i="35"/>
  <c r="E47" i="4"/>
  <c r="E50" i="4"/>
  <c r="AT197" i="1"/>
  <c r="AS667" i="1"/>
  <c r="D19" i="29"/>
  <c r="M19" i="29" s="1"/>
  <c r="E180" i="41"/>
  <c r="P8" i="31"/>
  <c r="S8" i="31"/>
  <c r="V8" i="31"/>
  <c r="F139" i="41"/>
  <c r="K464" i="31"/>
  <c r="R896" i="27"/>
  <c r="Y829" i="1"/>
  <c r="Y890" i="1"/>
  <c r="Y13" i="1" s="1"/>
  <c r="AP116" i="1"/>
  <c r="AT116" i="1"/>
  <c r="AO115" i="1"/>
  <c r="AP114" i="1"/>
  <c r="AT114" i="1" s="1"/>
  <c r="R892" i="1"/>
  <c r="R2" i="1"/>
  <c r="T117" i="27"/>
  <c r="V117" i="27"/>
  <c r="V115" i="27"/>
  <c r="T115" i="27"/>
  <c r="T829" i="27" s="1"/>
  <c r="T890" i="27" s="1"/>
  <c r="T115" i="20"/>
  <c r="T117" i="20"/>
  <c r="V115" i="20"/>
  <c r="V117" i="20"/>
  <c r="V115" i="25"/>
  <c r="V117" i="25"/>
  <c r="T115" i="25"/>
  <c r="T117" i="25"/>
  <c r="V115" i="26"/>
  <c r="T115" i="26"/>
  <c r="T117" i="26"/>
  <c r="V117" i="26"/>
  <c r="AV117" i="1"/>
  <c r="AV115" i="1"/>
  <c r="AH117" i="1"/>
  <c r="J42" i="4" s="1"/>
  <c r="AX117" i="1"/>
  <c r="AX115" i="1"/>
  <c r="T117" i="1"/>
  <c r="T829" i="1" s="1"/>
  <c r="T890" i="1" s="1"/>
  <c r="T115" i="1"/>
  <c r="T13" i="1"/>
  <c r="G69" i="8"/>
  <c r="M69" i="4"/>
  <c r="K61" i="8"/>
  <c r="M10" i="8"/>
  <c r="S2" i="33"/>
  <c r="J84" i="8"/>
  <c r="J87" i="8"/>
  <c r="D36" i="30"/>
  <c r="M36" i="29"/>
  <c r="M16" i="8"/>
  <c r="G38" i="4"/>
  <c r="G37" i="8"/>
  <c r="G35" i="4"/>
  <c r="M37" i="4"/>
  <c r="N36" i="4"/>
  <c r="E38" i="4"/>
  <c r="E36" i="8"/>
  <c r="E35" i="4"/>
  <c r="AA908" i="1"/>
  <c r="G71" i="4"/>
  <c r="G68" i="4" s="1"/>
  <c r="N26" i="4"/>
  <c r="N23" i="4"/>
  <c r="K56" i="8"/>
  <c r="K101" i="8"/>
  <c r="K104" i="8"/>
  <c r="M59" i="39"/>
  <c r="M58" i="39" s="1"/>
  <c r="M57" i="39" s="1"/>
  <c r="G21" i="30"/>
  <c r="D74" i="4"/>
  <c r="G101" i="8"/>
  <c r="D83" i="30"/>
  <c r="D85" i="29"/>
  <c r="M83" i="29"/>
  <c r="M85" i="29" s="1"/>
  <c r="G49" i="8"/>
  <c r="G32" i="8"/>
  <c r="M32" i="4"/>
  <c r="K72" i="4"/>
  <c r="K71" i="8"/>
  <c r="K68" i="8" s="1"/>
  <c r="G36" i="30"/>
  <c r="G38" i="29"/>
  <c r="D82" i="4"/>
  <c r="E57" i="7"/>
  <c r="H48" i="8"/>
  <c r="H41" i="8"/>
  <c r="G81" i="29"/>
  <c r="B31" i="36"/>
  <c r="H15" i="7"/>
  <c r="E40" i="4"/>
  <c r="E40" i="8" s="1"/>
  <c r="Q81" i="4"/>
  <c r="Q44" i="4"/>
  <c r="Q44" i="8" s="1"/>
  <c r="N44" i="8" s="1"/>
  <c r="D37" i="8"/>
  <c r="V470" i="31"/>
  <c r="H47" i="4"/>
  <c r="M85" i="8"/>
  <c r="AS716" i="1"/>
  <c r="H104" i="4"/>
  <c r="N104" i="4" s="1"/>
  <c r="AE890" i="1"/>
  <c r="AF892" i="1"/>
  <c r="AF2" i="1" s="1"/>
  <c r="AS234" i="1"/>
  <c r="M18" i="30"/>
  <c r="AR176" i="1"/>
  <c r="AL901" i="1"/>
  <c r="AP857" i="1"/>
  <c r="AP855" i="1"/>
  <c r="AT855" i="1" s="1"/>
  <c r="AP825" i="1"/>
  <c r="AO824" i="1"/>
  <c r="AO815" i="1"/>
  <c r="AT815" i="1" s="1"/>
  <c r="AO814" i="1"/>
  <c r="AT814" i="1" s="1"/>
  <c r="AP805" i="1"/>
  <c r="AT805" i="1" s="1"/>
  <c r="AP804" i="1"/>
  <c r="AO803" i="1"/>
  <c r="AP792" i="1"/>
  <c r="AP784" i="1"/>
  <c r="AO783" i="1"/>
  <c r="AO782" i="1"/>
  <c r="AT782" i="1" s="1"/>
  <c r="AO781" i="1"/>
  <c r="AT781" i="1"/>
  <c r="AP773" i="1"/>
  <c r="AO772" i="1"/>
  <c r="AO766" i="1"/>
  <c r="AT766" i="1"/>
  <c r="AX760" i="1"/>
  <c r="AP757" i="1"/>
  <c r="AT757" i="1" s="1"/>
  <c r="AP756" i="1"/>
  <c r="AO750" i="1"/>
  <c r="AP744" i="1"/>
  <c r="AO743" i="1"/>
  <c r="AO737" i="1"/>
  <c r="AP733" i="1"/>
  <c r="AT733" i="1" s="1"/>
  <c r="AO727" i="1"/>
  <c r="AP721" i="1"/>
  <c r="AP717" i="1"/>
  <c r="AT717" i="1" s="1"/>
  <c r="AP687" i="1"/>
  <c r="AT687" i="1"/>
  <c r="AP673" i="1"/>
  <c r="AT673" i="1" s="1"/>
  <c r="AP651" i="1"/>
  <c r="D17" i="29"/>
  <c r="AO650" i="1"/>
  <c r="AP645" i="1"/>
  <c r="AP856" i="1"/>
  <c r="AO855" i="1"/>
  <c r="AP854" i="1"/>
  <c r="AT854" i="1"/>
  <c r="AP853" i="1"/>
  <c r="AT853" i="1"/>
  <c r="AP849" i="1"/>
  <c r="AP835" i="1"/>
  <c r="AT835" i="1" s="1"/>
  <c r="AO825" i="1"/>
  <c r="AP816" i="1"/>
  <c r="AP807" i="1"/>
  <c r="AO806" i="1"/>
  <c r="AT806" i="1"/>
  <c r="AO805" i="1"/>
  <c r="AO804" i="1"/>
  <c r="AT804" i="1"/>
  <c r="AP794" i="1"/>
  <c r="AT794" i="1"/>
  <c r="AP793" i="1"/>
  <c r="AO792" i="1"/>
  <c r="AP786" i="1"/>
  <c r="AT786" i="1"/>
  <c r="AP785" i="1"/>
  <c r="AO784" i="1"/>
  <c r="AT784" i="1" s="1"/>
  <c r="AP774" i="1"/>
  <c r="AT774" i="1" s="1"/>
  <c r="AO773" i="1"/>
  <c r="AP767" i="1"/>
  <c r="AT767" i="1" s="1"/>
  <c r="AO756" i="1"/>
  <c r="AP751" i="1"/>
  <c r="AT751" i="1" s="1"/>
  <c r="AP745" i="1"/>
  <c r="AO744" i="1"/>
  <c r="AP738" i="1"/>
  <c r="AT738" i="1" s="1"/>
  <c r="AP722" i="1"/>
  <c r="AT722" i="1" s="1"/>
  <c r="AO721" i="1"/>
  <c r="AP692" i="1"/>
  <c r="AT692" i="1" s="1"/>
  <c r="AP683" i="1"/>
  <c r="AP678" i="1"/>
  <c r="AT678" i="1"/>
  <c r="AP659" i="1"/>
  <c r="AT659" i="1"/>
  <c r="AO658" i="1"/>
  <c r="AO652" i="1"/>
  <c r="AO651" i="1"/>
  <c r="AT651" i="1"/>
  <c r="AR272" i="1"/>
  <c r="AO793" i="1"/>
  <c r="AO785" i="1"/>
  <c r="AT785" i="1"/>
  <c r="AP723" i="1"/>
  <c r="AO703" i="1"/>
  <c r="AO600" i="1"/>
  <c r="D108" i="29"/>
  <c r="AP885" i="1"/>
  <c r="AT885" i="1" s="1"/>
  <c r="AP878" i="1"/>
  <c r="AT878" i="1" s="1"/>
  <c r="AP877" i="1"/>
  <c r="AT877" i="1"/>
  <c r="AP876" i="1"/>
  <c r="AP875" i="1"/>
  <c r="AT875" i="1" s="1"/>
  <c r="AP874" i="1"/>
  <c r="AT874" i="1" s="1"/>
  <c r="AO852" i="1"/>
  <c r="AO851" i="1"/>
  <c r="AO850" i="1"/>
  <c r="AP842" i="1"/>
  <c r="AT842" i="1" s="1"/>
  <c r="AP836" i="1"/>
  <c r="AT836" i="1" s="1"/>
  <c r="AP827" i="1"/>
  <c r="AT827" i="1"/>
  <c r="AO826" i="1"/>
  <c r="AP817" i="1"/>
  <c r="AT817" i="1" s="1"/>
  <c r="AP809" i="1"/>
  <c r="AP808" i="1"/>
  <c r="AT808" i="1"/>
  <c r="AP797" i="1"/>
  <c r="AT797" i="1"/>
  <c r="AP796" i="1"/>
  <c r="AT796" i="1"/>
  <c r="AO795" i="1"/>
  <c r="AT795" i="1"/>
  <c r="AP788" i="1"/>
  <c r="AT788" i="1"/>
  <c r="AO787" i="1"/>
  <c r="AT787" i="1"/>
  <c r="AP776" i="1"/>
  <c r="AT776" i="1"/>
  <c r="AO775" i="1"/>
  <c r="AT775" i="1"/>
  <c r="AP761" i="1"/>
  <c r="AP760" i="1"/>
  <c r="O33" i="36"/>
  <c r="N33" i="36" s="1"/>
  <c r="AO758" i="1"/>
  <c r="AT758" i="1"/>
  <c r="AO746" i="1"/>
  <c r="AT746" i="1"/>
  <c r="AP741" i="1"/>
  <c r="AT741" i="1"/>
  <c r="AP735" i="1"/>
  <c r="AO734" i="1"/>
  <c r="AT734" i="1" s="1"/>
  <c r="AO724" i="1"/>
  <c r="AT724" i="1"/>
  <c r="AO723" i="1"/>
  <c r="AT723" i="1" s="1"/>
  <c r="AO718" i="1"/>
  <c r="AO669" i="1"/>
  <c r="AT669" i="1"/>
  <c r="AP654" i="1"/>
  <c r="AO646" i="1"/>
  <c r="AP828" i="1"/>
  <c r="AO809" i="1"/>
  <c r="AP801" i="1"/>
  <c r="AT801" i="1"/>
  <c r="AP778" i="1"/>
  <c r="AT778" i="1"/>
  <c r="AO761" i="1"/>
  <c r="AP754" i="1"/>
  <c r="AT754" i="1" s="1"/>
  <c r="AP742" i="1"/>
  <c r="AO735" i="1"/>
  <c r="AP731" i="1"/>
  <c r="AT731" i="1" s="1"/>
  <c r="B80" i="8"/>
  <c r="G80" i="8" s="1"/>
  <c r="K79" i="8"/>
  <c r="AP883" i="1"/>
  <c r="AP882" i="1"/>
  <c r="AO881" i="1"/>
  <c r="AT881" i="1" s="1"/>
  <c r="AO880" i="1"/>
  <c r="AO828" i="1"/>
  <c r="AT828" i="1" s="1"/>
  <c r="AO818" i="1"/>
  <c r="AP810" i="1"/>
  <c r="AT810" i="1" s="1"/>
  <c r="AP800" i="1"/>
  <c r="AP799" i="1"/>
  <c r="AO798" i="1"/>
  <c r="D37" i="29"/>
  <c r="AO790" i="1"/>
  <c r="AT790" i="1"/>
  <c r="AO770" i="1"/>
  <c r="AT770" i="1" s="1"/>
  <c r="AP762" i="1"/>
  <c r="AP748" i="1"/>
  <c r="AO747" i="1"/>
  <c r="AT747" i="1" s="1"/>
  <c r="AO725" i="1"/>
  <c r="AT725" i="1"/>
  <c r="AP700" i="1"/>
  <c r="AT700" i="1"/>
  <c r="AO699" i="1"/>
  <c r="AO694" i="1"/>
  <c r="AT694" i="1" s="1"/>
  <c r="AR330" i="1"/>
  <c r="AO883" i="1"/>
  <c r="AO882" i="1"/>
  <c r="AT882" i="1" s="1"/>
  <c r="AP843" i="1"/>
  <c r="AT843" i="1" s="1"/>
  <c r="AO762" i="1"/>
  <c r="AV762" i="1"/>
  <c r="AP622" i="1"/>
  <c r="AP551" i="1"/>
  <c r="AP870" i="1"/>
  <c r="AT870" i="1" s="1"/>
  <c r="AP844" i="1"/>
  <c r="AT844" i="1" s="1"/>
  <c r="AP824" i="1"/>
  <c r="AO813" i="1"/>
  <c r="AT813" i="1" s="1"/>
  <c r="AP803" i="1"/>
  <c r="AO802" i="1"/>
  <c r="AT802" i="1"/>
  <c r="AO791" i="1"/>
  <c r="AT791" i="1"/>
  <c r="AP783" i="1"/>
  <c r="AT783" i="1" s="1"/>
  <c r="AO780" i="1"/>
  <c r="AT780" i="1" s="1"/>
  <c r="AP772" i="1"/>
  <c r="AO765" i="1"/>
  <c r="AT765" i="1" s="1"/>
  <c r="AO763" i="1"/>
  <c r="AT763" i="1" s="1"/>
  <c r="AV763" i="1"/>
  <c r="AP750" i="1"/>
  <c r="AO749" i="1"/>
  <c r="AT749" i="1" s="1"/>
  <c r="AP743" i="1"/>
  <c r="AP737" i="1"/>
  <c r="AO732" i="1"/>
  <c r="AT732" i="1" s="1"/>
  <c r="AP727" i="1"/>
  <c r="AO720" i="1"/>
  <c r="AT720" i="1" s="1"/>
  <c r="AP701" i="1"/>
  <c r="AT701" i="1" s="1"/>
  <c r="AP696" i="1"/>
  <c r="AO691" i="1"/>
  <c r="AP682" i="1"/>
  <c r="AO677" i="1"/>
  <c r="AT662" i="1"/>
  <c r="AP636" i="1"/>
  <c r="AP630" i="1"/>
  <c r="AP624" i="1"/>
  <c r="AO623" i="1"/>
  <c r="AT623" i="1" s="1"/>
  <c r="AO622" i="1"/>
  <c r="AT622" i="1"/>
  <c r="AP618" i="1"/>
  <c r="AP589" i="1"/>
  <c r="AO560" i="1"/>
  <c r="AT560" i="1"/>
  <c r="AO557" i="1"/>
  <c r="AT557" i="1" s="1"/>
  <c r="AO545" i="1"/>
  <c r="AT545" i="1" s="1"/>
  <c r="AP540" i="1"/>
  <c r="AT540" i="1" s="1"/>
  <c r="AO522" i="1"/>
  <c r="AT522" i="1"/>
  <c r="AO516" i="1"/>
  <c r="AT516" i="1"/>
  <c r="AP506" i="1"/>
  <c r="AO499" i="1"/>
  <c r="AT499" i="1" s="1"/>
  <c r="AP495" i="1"/>
  <c r="AT495" i="1" s="1"/>
  <c r="AP490" i="1"/>
  <c r="AT489" i="1"/>
  <c r="AP484" i="1"/>
  <c r="AP478" i="1"/>
  <c r="AT477" i="1"/>
  <c r="AO472" i="1"/>
  <c r="AT472" i="1"/>
  <c r="AO466" i="1"/>
  <c r="AT466" i="1"/>
  <c r="AO460" i="1"/>
  <c r="AT460" i="1"/>
  <c r="AT453" i="1"/>
  <c r="AO449" i="1"/>
  <c r="AT449" i="1" s="1"/>
  <c r="AX438" i="1"/>
  <c r="AO424" i="1"/>
  <c r="AP419" i="1"/>
  <c r="AP396" i="1"/>
  <c r="AT396" i="1" s="1"/>
  <c r="AP391" i="1"/>
  <c r="AP387" i="1"/>
  <c r="AP366" i="1"/>
  <c r="AT366" i="1"/>
  <c r="AO330" i="1"/>
  <c r="AT330" i="1"/>
  <c r="AP284" i="1"/>
  <c r="AT284" i="1" s="1"/>
  <c r="AP264" i="1"/>
  <c r="AT264" i="1"/>
  <c r="AP261" i="1"/>
  <c r="AT261" i="1" s="1"/>
  <c r="AP258" i="1"/>
  <c r="AT258" i="1" s="1"/>
  <c r="AO207" i="1"/>
  <c r="J57" i="7"/>
  <c r="K77" i="4"/>
  <c r="K77" i="8" s="1"/>
  <c r="K75" i="4"/>
  <c r="K83" i="4" s="1"/>
  <c r="K89" i="4" s="1"/>
  <c r="K91" i="4" s="1"/>
  <c r="K76" i="4"/>
  <c r="AO716" i="1"/>
  <c r="AP699" i="1"/>
  <c r="AT699" i="1" s="1"/>
  <c r="AO698" i="1"/>
  <c r="AT698" i="1" s="1"/>
  <c r="AO693" i="1"/>
  <c r="AT693" i="1"/>
  <c r="AO688" i="1"/>
  <c r="AT688" i="1" s="1"/>
  <c r="AO682" i="1"/>
  <c r="AT682" i="1" s="1"/>
  <c r="AP677" i="1"/>
  <c r="AO676" i="1"/>
  <c r="AT676" i="1"/>
  <c r="AP672" i="1"/>
  <c r="AT672" i="1"/>
  <c r="AO671" i="1"/>
  <c r="AT671" i="1"/>
  <c r="AO670" i="1"/>
  <c r="AT670" i="1"/>
  <c r="AO666" i="1"/>
  <c r="AT666" i="1"/>
  <c r="AO661" i="1"/>
  <c r="AT661" i="1"/>
  <c r="AP655" i="1"/>
  <c r="AT655" i="1"/>
  <c r="AO654" i="1"/>
  <c r="AT654" i="1" s="1"/>
  <c r="AP646" i="1"/>
  <c r="AT646" i="1" s="1"/>
  <c r="AO645" i="1"/>
  <c r="AT645" i="1"/>
  <c r="AO636" i="1"/>
  <c r="AO630" i="1"/>
  <c r="AO624" i="1"/>
  <c r="AO618" i="1"/>
  <c r="AT618" i="1" s="1"/>
  <c r="AP609" i="1"/>
  <c r="AP605" i="1"/>
  <c r="AP598" i="1"/>
  <c r="AO597" i="1"/>
  <c r="AT597" i="1" s="1"/>
  <c r="AO596" i="1"/>
  <c r="AT596" i="1" s="1"/>
  <c r="AP591" i="1"/>
  <c r="AT591" i="1" s="1"/>
  <c r="AP590" i="1"/>
  <c r="AO589" i="1"/>
  <c r="AP564" i="1"/>
  <c r="AT564" i="1" s="1"/>
  <c r="AP561" i="1"/>
  <c r="AT561" i="1"/>
  <c r="AP552" i="1"/>
  <c r="AP546" i="1"/>
  <c r="AT546" i="1" s="1"/>
  <c r="AO540" i="1"/>
  <c r="AP534" i="1"/>
  <c r="AO533" i="1"/>
  <c r="AT533" i="1"/>
  <c r="AP529" i="1"/>
  <c r="AO528" i="1"/>
  <c r="AT528" i="1" s="1"/>
  <c r="AP523" i="1"/>
  <c r="AT523" i="1" s="1"/>
  <c r="AP517" i="1"/>
  <c r="AP513" i="1"/>
  <c r="AO512" i="1"/>
  <c r="AT512" i="1"/>
  <c r="AO506" i="1"/>
  <c r="AT506" i="1"/>
  <c r="AP500" i="1"/>
  <c r="AT500" i="1"/>
  <c r="AO495" i="1"/>
  <c r="AO490" i="1"/>
  <c r="AT490" i="1" s="1"/>
  <c r="AO484" i="1"/>
  <c r="AT484" i="1" s="1"/>
  <c r="AO478" i="1"/>
  <c r="AP473" i="1"/>
  <c r="AT473" i="1" s="1"/>
  <c r="AP467" i="1"/>
  <c r="AP461" i="1"/>
  <c r="AP455" i="1"/>
  <c r="AO454" i="1"/>
  <c r="AP450" i="1"/>
  <c r="AO443" i="1"/>
  <c r="AT443" i="1" s="1"/>
  <c r="AX439" i="1"/>
  <c r="AP438" i="1"/>
  <c r="AT438" i="1" s="1"/>
  <c r="AO437" i="1"/>
  <c r="AP432" i="1"/>
  <c r="AT432" i="1" s="1"/>
  <c r="AO431" i="1"/>
  <c r="AT431" i="1"/>
  <c r="AP425" i="1"/>
  <c r="AO419" i="1"/>
  <c r="AP412" i="1"/>
  <c r="AO411" i="1"/>
  <c r="AT411" i="1" s="1"/>
  <c r="AO396" i="1"/>
  <c r="AO391" i="1"/>
  <c r="AO387" i="1"/>
  <c r="AP381" i="1"/>
  <c r="AT381" i="1" s="1"/>
  <c r="AP367" i="1"/>
  <c r="AT367" i="1" s="1"/>
  <c r="AP345" i="1"/>
  <c r="AO322" i="1"/>
  <c r="AP268" i="1"/>
  <c r="AT268" i="1" s="1"/>
  <c r="AP265" i="1"/>
  <c r="AT265" i="1" s="1"/>
  <c r="AP252" i="1"/>
  <c r="AT252" i="1" s="1"/>
  <c r="AP242" i="1"/>
  <c r="AT242" i="1" s="1"/>
  <c r="AP238" i="1"/>
  <c r="AT238" i="1" s="1"/>
  <c r="AP233" i="1"/>
  <c r="AT233" i="1" s="1"/>
  <c r="AP214" i="1"/>
  <c r="AO213" i="1"/>
  <c r="AT213" i="1"/>
  <c r="AO176" i="1"/>
  <c r="AP56" i="1"/>
  <c r="G49" i="29"/>
  <c r="AO707" i="1"/>
  <c r="AO711" i="1"/>
  <c r="AO715" i="1"/>
  <c r="AP637" i="1"/>
  <c r="AT637" i="1"/>
  <c r="AP631" i="1"/>
  <c r="AP625" i="1"/>
  <c r="AP613" i="1"/>
  <c r="AP612" i="1"/>
  <c r="AT612" i="1" s="1"/>
  <c r="AP611" i="1"/>
  <c r="AP610" i="1"/>
  <c r="AO609" i="1"/>
  <c r="AT609" i="1"/>
  <c r="AP606" i="1"/>
  <c r="AO605" i="1"/>
  <c r="AT605" i="1" s="1"/>
  <c r="AO598" i="1"/>
  <c r="AO591" i="1"/>
  <c r="AO590" i="1"/>
  <c r="AT590" i="1" s="1"/>
  <c r="AO564" i="1"/>
  <c r="AO552" i="1"/>
  <c r="AT552" i="1"/>
  <c r="AP547" i="1"/>
  <c r="AO546" i="1"/>
  <c r="AP541" i="1"/>
  <c r="AP535" i="1"/>
  <c r="AO534" i="1"/>
  <c r="AO529" i="1"/>
  <c r="AT529" i="1"/>
  <c r="AO523" i="1"/>
  <c r="AP518" i="1"/>
  <c r="AO517" i="1"/>
  <c r="AT517" i="1" s="1"/>
  <c r="AP507" i="1"/>
  <c r="AP491" i="1"/>
  <c r="AP485" i="1"/>
  <c r="AT485" i="1" s="1"/>
  <c r="AP479" i="1"/>
  <c r="AP474" i="1"/>
  <c r="AO473" i="1"/>
  <c r="AP468" i="1"/>
  <c r="AO467" i="1"/>
  <c r="AP462" i="1"/>
  <c r="AO461" i="1"/>
  <c r="AP456" i="1"/>
  <c r="AO455" i="1"/>
  <c r="AT455" i="1" s="1"/>
  <c r="AP444" i="1"/>
  <c r="AP426" i="1"/>
  <c r="AO425" i="1"/>
  <c r="AT425" i="1" s="1"/>
  <c r="AP420" i="1"/>
  <c r="AP413" i="1"/>
  <c r="AO412" i="1"/>
  <c r="AT412" i="1" s="1"/>
  <c r="AP397" i="1"/>
  <c r="AO345" i="1"/>
  <c r="AT345" i="1"/>
  <c r="AO344" i="1"/>
  <c r="AT344" i="1" s="1"/>
  <c r="AP262" i="1"/>
  <c r="AT262" i="1" s="1"/>
  <c r="AO214" i="1"/>
  <c r="AT214" i="1" s="1"/>
  <c r="K78" i="8"/>
  <c r="AO179" i="1"/>
  <c r="AP632" i="1"/>
  <c r="AT632" i="1" s="1"/>
  <c r="AO631" i="1"/>
  <c r="AT631" i="1" s="1"/>
  <c r="AT626" i="1"/>
  <c r="AO625" i="1"/>
  <c r="AP614" i="1"/>
  <c r="AT614" i="1" s="1"/>
  <c r="AO613" i="1"/>
  <c r="AO611" i="1"/>
  <c r="AT611" i="1" s="1"/>
  <c r="AO610" i="1"/>
  <c r="AP607" i="1"/>
  <c r="AT607" i="1" s="1"/>
  <c r="AO606" i="1"/>
  <c r="AT606" i="1" s="1"/>
  <c r="AP602" i="1"/>
  <c r="AP592" i="1"/>
  <c r="AT592" i="1" s="1"/>
  <c r="AP576" i="1"/>
  <c r="AT576" i="1" s="1"/>
  <c r="AP565" i="1"/>
  <c r="AT565" i="1" s="1"/>
  <c r="AP558" i="1"/>
  <c r="AO547" i="1"/>
  <c r="AT547" i="1" s="1"/>
  <c r="AP542" i="1"/>
  <c r="AT542" i="1" s="1"/>
  <c r="AO541" i="1"/>
  <c r="AT541" i="1" s="1"/>
  <c r="AP536" i="1"/>
  <c r="AT536" i="1" s="1"/>
  <c r="AO535" i="1"/>
  <c r="AP519" i="1"/>
  <c r="AT519" i="1"/>
  <c r="AO518" i="1"/>
  <c r="AO507" i="1"/>
  <c r="AP501" i="1"/>
  <c r="AT501" i="1" s="1"/>
  <c r="AT496" i="1"/>
  <c r="AO491" i="1"/>
  <c r="AT491" i="1" s="1"/>
  <c r="AP486" i="1"/>
  <c r="AT486" i="1" s="1"/>
  <c r="AO485" i="1"/>
  <c r="AP480" i="1"/>
  <c r="AT480" i="1" s="1"/>
  <c r="AO479" i="1"/>
  <c r="AO474" i="1"/>
  <c r="AP469" i="1"/>
  <c r="AT469" i="1" s="1"/>
  <c r="AO468" i="1"/>
  <c r="AT468" i="1"/>
  <c r="AO462" i="1"/>
  <c r="AT462" i="1" s="1"/>
  <c r="AP457" i="1"/>
  <c r="AO456" i="1"/>
  <c r="AT456" i="1"/>
  <c r="AT445" i="1"/>
  <c r="AO444" i="1"/>
  <c r="AX440" i="1"/>
  <c r="AP439" i="1"/>
  <c r="AT439" i="1"/>
  <c r="AP427" i="1"/>
  <c r="AT427" i="1"/>
  <c r="AO426" i="1"/>
  <c r="AP421" i="1"/>
  <c r="AO420" i="1"/>
  <c r="AT420" i="1"/>
  <c r="AP416" i="1"/>
  <c r="AT416" i="1"/>
  <c r="AO413" i="1"/>
  <c r="AP398" i="1"/>
  <c r="AO397" i="1"/>
  <c r="AT397" i="1"/>
  <c r="AO392" i="1"/>
  <c r="AO388" i="1"/>
  <c r="AT388" i="1" s="1"/>
  <c r="AP243" i="1"/>
  <c r="AT243" i="1"/>
  <c r="AP227" i="1"/>
  <c r="AT227" i="1"/>
  <c r="AP226" i="1"/>
  <c r="AT226" i="1"/>
  <c r="AP209" i="1"/>
  <c r="AP200" i="1"/>
  <c r="AP194" i="1"/>
  <c r="AT194" i="1"/>
  <c r="AP178" i="1"/>
  <c r="AP173" i="1"/>
  <c r="AT173" i="1" s="1"/>
  <c r="AP139" i="1"/>
  <c r="AT139" i="1"/>
  <c r="E78" i="8"/>
  <c r="AP620" i="1"/>
  <c r="D15" i="29"/>
  <c r="AO558" i="1"/>
  <c r="AT558" i="1" s="1"/>
  <c r="AO548" i="1"/>
  <c r="AT548" i="1" s="1"/>
  <c r="AP543" i="1"/>
  <c r="AT543" i="1" s="1"/>
  <c r="AP531" i="1"/>
  <c r="AP520" i="1"/>
  <c r="AO514" i="1"/>
  <c r="AT514" i="1" s="1"/>
  <c r="AO508" i="1"/>
  <c r="AT508" i="1" s="1"/>
  <c r="AO492" i="1"/>
  <c r="AT492" i="1" s="1"/>
  <c r="AP487" i="1"/>
  <c r="AO475" i="1"/>
  <c r="AT475" i="1" s="1"/>
  <c r="AP470" i="1"/>
  <c r="AO463" i="1"/>
  <c r="AT463" i="1"/>
  <c r="AP458" i="1"/>
  <c r="AO451" i="1"/>
  <c r="AT451" i="1" s="1"/>
  <c r="AP440" i="1"/>
  <c r="AO433" i="1"/>
  <c r="AP422" i="1"/>
  <c r="AO414" i="1"/>
  <c r="AT414" i="1" s="1"/>
  <c r="AO399" i="1"/>
  <c r="AO398" i="1"/>
  <c r="AP389" i="1"/>
  <c r="AP269" i="1"/>
  <c r="AT269" i="1" s="1"/>
  <c r="AP263" i="1"/>
  <c r="AT263" i="1"/>
  <c r="AP220" i="1"/>
  <c r="AT220" i="1" s="1"/>
  <c r="AP216" i="1"/>
  <c r="AO209" i="1"/>
  <c r="AT209" i="1"/>
  <c r="AP186" i="1"/>
  <c r="AT186" i="1"/>
  <c r="AP151" i="1"/>
  <c r="AT151" i="1"/>
  <c r="S63" i="35"/>
  <c r="AP142" i="1"/>
  <c r="AT142" i="1" s="1"/>
  <c r="AR121" i="1"/>
  <c r="K40" i="4"/>
  <c r="AP719" i="1"/>
  <c r="AT719" i="1" s="1"/>
  <c r="AP703" i="1"/>
  <c r="AO702" i="1"/>
  <c r="AT702" i="1" s="1"/>
  <c r="AO696" i="1"/>
  <c r="AT696" i="1" s="1"/>
  <c r="AP691" i="1"/>
  <c r="AO690" i="1"/>
  <c r="AT690" i="1" s="1"/>
  <c r="AP686" i="1"/>
  <c r="AT686" i="1" s="1"/>
  <c r="AO685" i="1"/>
  <c r="AT685" i="1" s="1"/>
  <c r="AP680" i="1"/>
  <c r="AT680" i="1" s="1"/>
  <c r="AO679" i="1"/>
  <c r="AO674" i="1"/>
  <c r="AT674" i="1" s="1"/>
  <c r="AP668" i="1"/>
  <c r="AT668" i="1" s="1"/>
  <c r="AP664" i="1"/>
  <c r="AT664" i="1" s="1"/>
  <c r="AO663" i="1"/>
  <c r="AT663" i="1"/>
  <c r="AP658" i="1"/>
  <c r="AT658" i="1" s="1"/>
  <c r="AO657" i="1"/>
  <c r="AT657" i="1" s="1"/>
  <c r="AP652" i="1"/>
  <c r="AP650" i="1"/>
  <c r="AT650" i="1" s="1"/>
  <c r="AO649" i="1"/>
  <c r="AT649" i="1" s="1"/>
  <c r="AP643" i="1"/>
  <c r="AT643" i="1" s="1"/>
  <c r="AP642" i="1"/>
  <c r="AT642" i="1" s="1"/>
  <c r="AO641" i="1"/>
  <c r="AO638" i="1"/>
  <c r="AT638" i="1" s="1"/>
  <c r="AO633" i="1"/>
  <c r="AT633" i="1" s="1"/>
  <c r="AP628" i="1"/>
  <c r="AT628" i="1" s="1"/>
  <c r="AO627" i="1"/>
  <c r="AT627" i="1"/>
  <c r="AP621" i="1"/>
  <c r="AT621" i="1" s="1"/>
  <c r="AO620" i="1"/>
  <c r="AP616" i="1"/>
  <c r="AO615" i="1"/>
  <c r="AO612" i="1"/>
  <c r="AO603" i="1"/>
  <c r="AT603" i="1"/>
  <c r="AP600" i="1"/>
  <c r="AT600" i="1" s="1"/>
  <c r="AP594" i="1"/>
  <c r="AT594" i="1" s="1"/>
  <c r="AO593" i="1"/>
  <c r="AT593" i="1" s="1"/>
  <c r="AP554" i="1"/>
  <c r="AT554" i="1" s="1"/>
  <c r="AO553" i="1"/>
  <c r="AP549" i="1"/>
  <c r="AT549" i="1"/>
  <c r="AP544" i="1"/>
  <c r="AT544" i="1" s="1"/>
  <c r="AO543" i="1"/>
  <c r="AP538" i="1"/>
  <c r="AT538" i="1"/>
  <c r="AO537" i="1"/>
  <c r="AT537" i="1" s="1"/>
  <c r="AO531" i="1"/>
  <c r="AP526" i="1"/>
  <c r="AT526" i="1" s="1"/>
  <c r="AO525" i="1"/>
  <c r="AO520" i="1"/>
  <c r="AT520" i="1" s="1"/>
  <c r="AP515" i="1"/>
  <c r="AT515" i="1" s="1"/>
  <c r="AP509" i="1"/>
  <c r="AT509" i="1" s="1"/>
  <c r="AP503" i="1"/>
  <c r="AT503" i="1" s="1"/>
  <c r="AO502" i="1"/>
  <c r="AT502" i="1"/>
  <c r="AP498" i="1"/>
  <c r="AT498" i="1" s="1"/>
  <c r="AO497" i="1"/>
  <c r="AT497" i="1" s="1"/>
  <c r="AP493" i="1"/>
  <c r="AT493" i="1" s="1"/>
  <c r="AO487" i="1"/>
  <c r="AT487" i="1" s="1"/>
  <c r="AP482" i="1"/>
  <c r="AT482" i="1" s="1"/>
  <c r="AO481" i="1"/>
  <c r="AT481" i="1" s="1"/>
  <c r="AP476" i="1"/>
  <c r="AT476" i="1" s="1"/>
  <c r="AO470" i="1"/>
  <c r="AT470" i="1"/>
  <c r="AP464" i="1"/>
  <c r="AO458" i="1"/>
  <c r="AT458" i="1" s="1"/>
  <c r="AP452" i="1"/>
  <c r="AT452" i="1" s="1"/>
  <c r="AP447" i="1"/>
  <c r="AO446" i="1"/>
  <c r="AT446" i="1" s="1"/>
  <c r="AO440" i="1"/>
  <c r="AT440" i="1" s="1"/>
  <c r="AP434" i="1"/>
  <c r="AT434" i="1" s="1"/>
  <c r="AP429" i="1"/>
  <c r="AO428" i="1"/>
  <c r="AT428" i="1" s="1"/>
  <c r="AO422" i="1"/>
  <c r="AT422" i="1" s="1"/>
  <c r="AP400" i="1"/>
  <c r="AP394" i="1"/>
  <c r="AO393" i="1"/>
  <c r="AO389" i="1"/>
  <c r="AP385" i="1"/>
  <c r="AO384" i="1"/>
  <c r="AP380" i="1"/>
  <c r="AT380" i="1" s="1"/>
  <c r="AP365" i="1"/>
  <c r="AT365" i="1" s="1"/>
  <c r="AP364" i="1"/>
  <c r="AT364" i="1" s="1"/>
  <c r="AP282" i="1"/>
  <c r="AT282" i="1" s="1"/>
  <c r="AP281" i="1"/>
  <c r="AT281" i="1" s="1"/>
  <c r="AP280" i="1"/>
  <c r="AT280" i="1" s="1"/>
  <c r="AP277" i="1"/>
  <c r="AT277" i="1"/>
  <c r="AP275" i="1"/>
  <c r="AP270" i="1"/>
  <c r="AT270" i="1" s="1"/>
  <c r="AP257" i="1"/>
  <c r="AT257" i="1" s="1"/>
  <c r="AP234" i="1"/>
  <c r="AT234" i="1" s="1"/>
  <c r="AP222" i="1"/>
  <c r="AT222" i="1" s="1"/>
  <c r="AP218" i="1"/>
  <c r="AT218" i="1" s="1"/>
  <c r="AP217" i="1"/>
  <c r="AO210" i="1"/>
  <c r="AT210" i="1" s="1"/>
  <c r="AO201" i="1"/>
  <c r="AT201" i="1" s="1"/>
  <c r="AP195" i="1"/>
  <c r="AT195" i="1" s="1"/>
  <c r="AP190" i="1"/>
  <c r="AT190" i="1" s="1"/>
  <c r="AP146" i="1"/>
  <c r="AT146" i="1" s="1"/>
  <c r="AP64" i="1"/>
  <c r="AT64" i="1" s="1"/>
  <c r="AP527" i="1"/>
  <c r="AO400" i="1"/>
  <c r="AT400" i="1" s="1"/>
  <c r="AO394" i="1"/>
  <c r="AP278" i="1"/>
  <c r="AP211" i="1"/>
  <c r="AT211" i="1" s="1"/>
  <c r="AO563" i="1"/>
  <c r="AT563" i="1" s="1"/>
  <c r="AO559" i="1"/>
  <c r="AT559" i="1" s="1"/>
  <c r="AP539" i="1"/>
  <c r="AT539" i="1" s="1"/>
  <c r="AT521" i="1"/>
  <c r="AT510" i="1"/>
  <c r="AT504" i="1"/>
  <c r="AT471" i="1"/>
  <c r="AT465" i="1"/>
  <c r="AT459" i="1"/>
  <c r="AO390" i="1"/>
  <c r="AT390" i="1" s="1"/>
  <c r="AO386" i="1"/>
  <c r="AP237" i="1"/>
  <c r="AT237" i="1" s="1"/>
  <c r="AP225" i="1"/>
  <c r="AT225" i="1" s="1"/>
  <c r="AP207" i="1"/>
  <c r="AT207" i="1" s="1"/>
  <c r="AP208" i="1"/>
  <c r="AO206" i="1"/>
  <c r="AT206" i="1"/>
  <c r="AP192" i="1"/>
  <c r="AO191" i="1"/>
  <c r="AP182" i="1"/>
  <c r="AO181" i="1"/>
  <c r="AT181" i="1" s="1"/>
  <c r="AP180" i="1"/>
  <c r="AP174" i="1"/>
  <c r="AT174" i="1" s="1"/>
  <c r="AP150" i="1"/>
  <c r="AT150" i="1" s="1"/>
  <c r="S62" i="35"/>
  <c r="AP133" i="1"/>
  <c r="AT133" i="1"/>
  <c r="AP128" i="1"/>
  <c r="AT128" i="1" s="1"/>
  <c r="AP127" i="1"/>
  <c r="AT127" i="1"/>
  <c r="AP26" i="1"/>
  <c r="AT26" i="1" s="1"/>
  <c r="AP707" i="1"/>
  <c r="AT707" i="1" s="1"/>
  <c r="AP711" i="1"/>
  <c r="AP715" i="1"/>
  <c r="AO208" i="1"/>
  <c r="AT208" i="1"/>
  <c r="AP199" i="1"/>
  <c r="AT199" i="1" s="1"/>
  <c r="AO192" i="1"/>
  <c r="AT192" i="1" s="1"/>
  <c r="AP183" i="1"/>
  <c r="AO182" i="1"/>
  <c r="AO180" i="1"/>
  <c r="AT180" i="1" s="1"/>
  <c r="AP61" i="1"/>
  <c r="AT61" i="1" s="1"/>
  <c r="AO708" i="1"/>
  <c r="AO712" i="1"/>
  <c r="AX402" i="1"/>
  <c r="AX406" i="1"/>
  <c r="AX667" i="1"/>
  <c r="AP69" i="1"/>
  <c r="AT69" i="1" s="1"/>
  <c r="AP708" i="1"/>
  <c r="AT708" i="1" s="1"/>
  <c r="AP712" i="1"/>
  <c r="AP99" i="1"/>
  <c r="AT99" i="1" s="1"/>
  <c r="B37" i="30"/>
  <c r="J37" i="30" s="1"/>
  <c r="J38" i="30" s="1"/>
  <c r="J40" i="30" s="1"/>
  <c r="E36" i="30"/>
  <c r="AP121" i="1"/>
  <c r="AP120" i="1"/>
  <c r="AT120" i="1" s="1"/>
  <c r="AP65" i="1"/>
  <c r="AT65" i="1" s="1"/>
  <c r="AP59" i="1"/>
  <c r="AT59" i="1" s="1"/>
  <c r="D63" i="4"/>
  <c r="AO705" i="1"/>
  <c r="AO709" i="1"/>
  <c r="AO713" i="1"/>
  <c r="AO704" i="1"/>
  <c r="AO408" i="1"/>
  <c r="AT408" i="1" s="1"/>
  <c r="AV408" i="1"/>
  <c r="AX403" i="1"/>
  <c r="AX407" i="1"/>
  <c r="X273" i="31"/>
  <c r="AA228" i="31"/>
  <c r="B46" i="30"/>
  <c r="H46" i="30" s="1"/>
  <c r="K45" i="30"/>
  <c r="H99" i="30"/>
  <c r="N99" i="30" s="1"/>
  <c r="B100" i="30"/>
  <c r="J100" i="30" s="1"/>
  <c r="AP125" i="1"/>
  <c r="AT125" i="1"/>
  <c r="AO121" i="1"/>
  <c r="AT121" i="1" s="1"/>
  <c r="AP57" i="1"/>
  <c r="AT57" i="1"/>
  <c r="V761" i="27"/>
  <c r="AP705" i="1"/>
  <c r="AP709" i="1"/>
  <c r="AP713" i="1"/>
  <c r="AT713" i="1" s="1"/>
  <c r="AP704" i="1"/>
  <c r="AP408" i="1"/>
  <c r="AA265" i="31"/>
  <c r="B107" i="30"/>
  <c r="H107" i="30" s="1"/>
  <c r="H106" i="30"/>
  <c r="AP15" i="1"/>
  <c r="AO14" i="1"/>
  <c r="V763" i="27"/>
  <c r="AO706" i="1"/>
  <c r="AT706" i="1"/>
  <c r="AO710" i="1"/>
  <c r="AO714" i="1"/>
  <c r="AX404" i="1"/>
  <c r="E100" i="30"/>
  <c r="AP198" i="1"/>
  <c r="AP179" i="1"/>
  <c r="O19" i="36" s="1"/>
  <c r="AP706" i="1"/>
  <c r="AP710" i="1"/>
  <c r="AP714" i="1"/>
  <c r="V404" i="27"/>
  <c r="V408" i="27"/>
  <c r="AA55" i="31"/>
  <c r="AA177" i="31"/>
  <c r="AA181" i="31"/>
  <c r="AO583" i="1"/>
  <c r="AO587" i="1"/>
  <c r="AT16" i="1"/>
  <c r="AT92" i="1"/>
  <c r="AP583" i="1"/>
  <c r="AP587" i="1"/>
  <c r="N30" i="29"/>
  <c r="Q105" i="8"/>
  <c r="AP32" i="1"/>
  <c r="AT32" i="1" s="1"/>
  <c r="AS34" i="1"/>
  <c r="AO584" i="1"/>
  <c r="AS33" i="1"/>
  <c r="AP580" i="1"/>
  <c r="AT580" i="1" s="1"/>
  <c r="AP584" i="1"/>
  <c r="AT584" i="1" s="1"/>
  <c r="Q75" i="8"/>
  <c r="AO581" i="1"/>
  <c r="AT581" i="1" s="1"/>
  <c r="AO585" i="1"/>
  <c r="K82" i="4"/>
  <c r="AA53" i="1"/>
  <c r="AP581" i="1"/>
  <c r="AP585" i="1"/>
  <c r="AT585" i="1" s="1"/>
  <c r="Q890" i="25"/>
  <c r="AP36" i="1"/>
  <c r="AT36" i="1"/>
  <c r="AO582" i="1"/>
  <c r="AO586" i="1"/>
  <c r="AT586" i="1" s="1"/>
  <c r="AP337" i="1"/>
  <c r="AT337" i="1"/>
  <c r="AP582" i="1"/>
  <c r="AT582" i="1" s="1"/>
  <c r="AP586" i="1"/>
  <c r="Q890" i="20"/>
  <c r="Q13" i="20" s="1"/>
  <c r="AP27" i="1"/>
  <c r="AT27" i="1" s="1"/>
  <c r="AP43" i="1"/>
  <c r="AT43" i="1" s="1"/>
  <c r="AA100" i="1"/>
  <c r="AP100" i="1" s="1"/>
  <c r="AT100" i="1" s="1"/>
  <c r="Z402" i="1"/>
  <c r="AO402" i="1" s="1"/>
  <c r="Z406" i="1"/>
  <c r="AO406" i="1" s="1"/>
  <c r="AT406" i="1" s="1"/>
  <c r="AO74" i="1"/>
  <c r="AT74" i="1" s="1"/>
  <c r="AO82" i="1"/>
  <c r="AT82" i="1"/>
  <c r="AO294" i="1"/>
  <c r="AT294" i="1" s="1"/>
  <c r="AO302" i="1"/>
  <c r="AT302" i="1"/>
  <c r="AO310" i="1"/>
  <c r="AT310" i="1" s="1"/>
  <c r="AO318" i="1"/>
  <c r="AT318" i="1"/>
  <c r="AO331" i="1"/>
  <c r="AT331" i="1" s="1"/>
  <c r="AO340" i="1"/>
  <c r="AT340" i="1"/>
  <c r="AO350" i="1"/>
  <c r="AT350" i="1" s="1"/>
  <c r="AO358" i="1"/>
  <c r="AT358" i="1" s="1"/>
  <c r="AO370" i="1"/>
  <c r="AT370" i="1" s="1"/>
  <c r="AO378" i="1"/>
  <c r="AT378" i="1" s="1"/>
  <c r="AP28" i="1"/>
  <c r="AT28" i="1" s="1"/>
  <c r="AA101" i="1"/>
  <c r="G22" i="4" s="1"/>
  <c r="AA402" i="1"/>
  <c r="AP402" i="1" s="1"/>
  <c r="AA406" i="1"/>
  <c r="AP406" i="1"/>
  <c r="AO75" i="1"/>
  <c r="AT75" i="1" s="1"/>
  <c r="AO83" i="1"/>
  <c r="AT83" i="1" s="1"/>
  <c r="AO295" i="1"/>
  <c r="AT295" i="1" s="1"/>
  <c r="AO303" i="1"/>
  <c r="AT303" i="1" s="1"/>
  <c r="AO311" i="1"/>
  <c r="AT311" i="1" s="1"/>
  <c r="AO319" i="1"/>
  <c r="AT319" i="1" s="1"/>
  <c r="AO332" i="1"/>
  <c r="AT332" i="1" s="1"/>
  <c r="AO341" i="1"/>
  <c r="AT341" i="1"/>
  <c r="AO351" i="1"/>
  <c r="AT351" i="1" s="1"/>
  <c r="AO359" i="1"/>
  <c r="AT359" i="1" s="1"/>
  <c r="AO371" i="1"/>
  <c r="AT371" i="1" s="1"/>
  <c r="AO379" i="1"/>
  <c r="AT379" i="1" s="1"/>
  <c r="AP29" i="1"/>
  <c r="AT29" i="1"/>
  <c r="AP30" i="1"/>
  <c r="AT30" i="1" s="1"/>
  <c r="AP40" i="1"/>
  <c r="AT40" i="1"/>
  <c r="AP41" i="1"/>
  <c r="AT41" i="1" s="1"/>
  <c r="AA94" i="1"/>
  <c r="G15" i="4"/>
  <c r="G15" i="8" s="1"/>
  <c r="M15" i="8" s="1"/>
  <c r="Z403" i="1"/>
  <c r="Z407" i="1"/>
  <c r="AO407" i="1" s="1"/>
  <c r="AT407" i="1" s="1"/>
  <c r="AO76" i="1"/>
  <c r="AT76" i="1" s="1"/>
  <c r="AO84" i="1"/>
  <c r="AT84" i="1"/>
  <c r="AO296" i="1"/>
  <c r="AT296" i="1" s="1"/>
  <c r="AO304" i="1"/>
  <c r="AT304" i="1" s="1"/>
  <c r="AO312" i="1"/>
  <c r="AT312" i="1" s="1"/>
  <c r="AO320" i="1"/>
  <c r="AT320" i="1" s="1"/>
  <c r="AO333" i="1"/>
  <c r="AT333" i="1" s="1"/>
  <c r="AO342" i="1"/>
  <c r="AT342" i="1" s="1"/>
  <c r="AO352" i="1"/>
  <c r="AT352" i="1" s="1"/>
  <c r="AO360" i="1"/>
  <c r="AT360" i="1"/>
  <c r="AO372" i="1"/>
  <c r="AT372" i="1" s="1"/>
  <c r="AO415" i="1"/>
  <c r="AT415" i="1" s="1"/>
  <c r="AP101" i="1"/>
  <c r="AT101" i="1" s="1"/>
  <c r="AO403" i="1"/>
  <c r="AP404" i="1"/>
  <c r="AP31" i="1"/>
  <c r="AT31" i="1" s="1"/>
  <c r="AP37" i="1"/>
  <c r="AT37" i="1" s="1"/>
  <c r="AP38" i="1"/>
  <c r="AT38" i="1" s="1"/>
  <c r="V404" i="26"/>
  <c r="V408" i="26"/>
  <c r="V13" i="26" s="1"/>
  <c r="R26" i="36" s="1"/>
  <c r="V667" i="26"/>
  <c r="V404" i="25"/>
  <c r="V408" i="25"/>
  <c r="V667" i="25"/>
  <c r="AA95" i="1"/>
  <c r="G13" i="4" s="1"/>
  <c r="AA403" i="1"/>
  <c r="AP403" i="1" s="1"/>
  <c r="AT403" i="1" s="1"/>
  <c r="AA407" i="1"/>
  <c r="AO77" i="1"/>
  <c r="AT77" i="1" s="1"/>
  <c r="AO85" i="1"/>
  <c r="AT85" i="1" s="1"/>
  <c r="AO297" i="1"/>
  <c r="AT297" i="1" s="1"/>
  <c r="AO305" i="1"/>
  <c r="AT305" i="1" s="1"/>
  <c r="AO313" i="1"/>
  <c r="AT313" i="1"/>
  <c r="AO321" i="1"/>
  <c r="AT321" i="1" s="1"/>
  <c r="AO334" i="1"/>
  <c r="AT334" i="1" s="1"/>
  <c r="AO343" i="1"/>
  <c r="AT343" i="1" s="1"/>
  <c r="AO353" i="1"/>
  <c r="AT353" i="1" s="1"/>
  <c r="AO361" i="1"/>
  <c r="AT361" i="1" s="1"/>
  <c r="AO373" i="1"/>
  <c r="AT373" i="1" s="1"/>
  <c r="AA96" i="1"/>
  <c r="AP96" i="1" s="1"/>
  <c r="AT96" i="1" s="1"/>
  <c r="AO78" i="1"/>
  <c r="AT78" i="1"/>
  <c r="AO86" i="1"/>
  <c r="AT86" i="1" s="1"/>
  <c r="AO298" i="1"/>
  <c r="AT298" i="1"/>
  <c r="AO306" i="1"/>
  <c r="AT306" i="1" s="1"/>
  <c r="AO314" i="1"/>
  <c r="AT314" i="1"/>
  <c r="AO323" i="1"/>
  <c r="AT323" i="1" s="1"/>
  <c r="AO335" i="1"/>
  <c r="AT335" i="1"/>
  <c r="AO346" i="1"/>
  <c r="AT346" i="1" s="1"/>
  <c r="AO354" i="1"/>
  <c r="AT354" i="1"/>
  <c r="AO362" i="1"/>
  <c r="AT362" i="1" s="1"/>
  <c r="AO374" i="1"/>
  <c r="AT374" i="1"/>
  <c r="AP33" i="1"/>
  <c r="AT33" i="1" s="1"/>
  <c r="AP34" i="1"/>
  <c r="AT34" i="1"/>
  <c r="AP35" i="1"/>
  <c r="AT35" i="1" s="1"/>
  <c r="V405" i="26"/>
  <c r="V409" i="26"/>
  <c r="AA97" i="1"/>
  <c r="AP97" i="1" s="1"/>
  <c r="AT97" i="1" s="1"/>
  <c r="AA404" i="1"/>
  <c r="AO79" i="1"/>
  <c r="AT79" i="1" s="1"/>
  <c r="AO87" i="1"/>
  <c r="AT87" i="1" s="1"/>
  <c r="AO299" i="1"/>
  <c r="AT299" i="1" s="1"/>
  <c r="AO307" i="1"/>
  <c r="AT307" i="1" s="1"/>
  <c r="AO315" i="1"/>
  <c r="AT315" i="1" s="1"/>
  <c r="AO324" i="1"/>
  <c r="AT324" i="1" s="1"/>
  <c r="AO336" i="1"/>
  <c r="AT336" i="1" s="1"/>
  <c r="AO347" i="1"/>
  <c r="AT347" i="1" s="1"/>
  <c r="AO355" i="1"/>
  <c r="AT355" i="1" s="1"/>
  <c r="AO363" i="1"/>
  <c r="AT363" i="1" s="1"/>
  <c r="AO375" i="1"/>
  <c r="AT375" i="1" s="1"/>
  <c r="AP48" i="1"/>
  <c r="AT48" i="1" s="1"/>
  <c r="AP49" i="1"/>
  <c r="AT49" i="1" s="1"/>
  <c r="AA98" i="1"/>
  <c r="Z409" i="1"/>
  <c r="AO409" i="1"/>
  <c r="AO72" i="1"/>
  <c r="AT72" i="1" s="1"/>
  <c r="AO80" i="1"/>
  <c r="AT80" i="1" s="1"/>
  <c r="AO88" i="1"/>
  <c r="AT88" i="1" s="1"/>
  <c r="AO291" i="1"/>
  <c r="AT291" i="1" s="1"/>
  <c r="AO300" i="1"/>
  <c r="AT300" i="1" s="1"/>
  <c r="AO308" i="1"/>
  <c r="AT308" i="1" s="1"/>
  <c r="AO316" i="1"/>
  <c r="AT316" i="1" s="1"/>
  <c r="AO325" i="1"/>
  <c r="AT325" i="1"/>
  <c r="AO338" i="1"/>
  <c r="AT338" i="1" s="1"/>
  <c r="AO348" i="1"/>
  <c r="AT348" i="1" s="1"/>
  <c r="AO356" i="1"/>
  <c r="AT356" i="1" s="1"/>
  <c r="AO368" i="1"/>
  <c r="AT368" i="1" s="1"/>
  <c r="AO376" i="1"/>
  <c r="AT376" i="1" s="1"/>
  <c r="AO579" i="1"/>
  <c r="AT579" i="1" s="1"/>
  <c r="AP98" i="1"/>
  <c r="AT98" i="1" s="1"/>
  <c r="AP46" i="1"/>
  <c r="AT46" i="1"/>
  <c r="AA405" i="1"/>
  <c r="AP405" i="1" s="1"/>
  <c r="AA409" i="1"/>
  <c r="AP409" i="1" s="1"/>
  <c r="AO73" i="1"/>
  <c r="AT73" i="1" s="1"/>
  <c r="AO81" i="1"/>
  <c r="AT81" i="1" s="1"/>
  <c r="AO89" i="1"/>
  <c r="AT89" i="1" s="1"/>
  <c r="AO292" i="1"/>
  <c r="AT292" i="1" s="1"/>
  <c r="AO301" i="1"/>
  <c r="AT301" i="1" s="1"/>
  <c r="AO309" i="1"/>
  <c r="AT309" i="1"/>
  <c r="AO317" i="1"/>
  <c r="AT317" i="1" s="1"/>
  <c r="AO326" i="1"/>
  <c r="AT326" i="1" s="1"/>
  <c r="AO339" i="1"/>
  <c r="AT339" i="1" s="1"/>
  <c r="AO349" i="1"/>
  <c r="AT349" i="1" s="1"/>
  <c r="AO357" i="1"/>
  <c r="AT357" i="1" s="1"/>
  <c r="AO369" i="1"/>
  <c r="AT369" i="1" s="1"/>
  <c r="AO377" i="1"/>
  <c r="AT377" i="1" s="1"/>
  <c r="AP407" i="1"/>
  <c r="AO54" i="1"/>
  <c r="AT54" i="1" s="1"/>
  <c r="AO106" i="1"/>
  <c r="AT106" i="1" s="1"/>
  <c r="AO123" i="1"/>
  <c r="AT123" i="1" s="1"/>
  <c r="AO138" i="1"/>
  <c r="AT138" i="1" s="1"/>
  <c r="AO153" i="1"/>
  <c r="AT153" i="1"/>
  <c r="AO162" i="1"/>
  <c r="AT162" i="1" s="1"/>
  <c r="AO170" i="1"/>
  <c r="AT170" i="1" s="1"/>
  <c r="AO221" i="1"/>
  <c r="AT221" i="1" s="1"/>
  <c r="AO245" i="1"/>
  <c r="AT245" i="1" s="1"/>
  <c r="AO255" i="1"/>
  <c r="AT255" i="1" s="1"/>
  <c r="AO833" i="1"/>
  <c r="AT833" i="1" s="1"/>
  <c r="AO858" i="1"/>
  <c r="AT858" i="1" s="1"/>
  <c r="AO866" i="1"/>
  <c r="AT866" i="1"/>
  <c r="Z404" i="1"/>
  <c r="V406" i="20"/>
  <c r="AP39" i="1"/>
  <c r="AT39" i="1"/>
  <c r="AP47" i="1"/>
  <c r="AT47" i="1" s="1"/>
  <c r="AO55" i="1"/>
  <c r="AT55" i="1" s="1"/>
  <c r="AO107" i="1"/>
  <c r="AT107" i="1" s="1"/>
  <c r="AO124" i="1"/>
  <c r="AT124" i="1" s="1"/>
  <c r="AO141" i="1"/>
  <c r="AT141" i="1" s="1"/>
  <c r="AO154" i="1"/>
  <c r="AT154" i="1" s="1"/>
  <c r="AO163" i="1"/>
  <c r="AT163" i="1" s="1"/>
  <c r="AO171" i="1"/>
  <c r="AT171" i="1"/>
  <c r="AO223" i="1"/>
  <c r="AT223" i="1" s="1"/>
  <c r="AO246" i="1"/>
  <c r="AT246" i="1" s="1"/>
  <c r="AO256" i="1"/>
  <c r="AT256" i="1" s="1"/>
  <c r="AO573" i="1"/>
  <c r="AT573" i="1" s="1"/>
  <c r="AO834" i="1"/>
  <c r="AT834" i="1" s="1"/>
  <c r="AO859" i="1"/>
  <c r="AT859" i="1" s="1"/>
  <c r="AO867" i="1"/>
  <c r="AT867" i="1" s="1"/>
  <c r="Z405" i="1"/>
  <c r="AO405" i="1"/>
  <c r="AT405" i="1" s="1"/>
  <c r="V407" i="20"/>
  <c r="AO108" i="1"/>
  <c r="AT108" i="1"/>
  <c r="AO126" i="1"/>
  <c r="AT126" i="1" s="1"/>
  <c r="AO144" i="1"/>
  <c r="AT144" i="1" s="1"/>
  <c r="AO155" i="1"/>
  <c r="AT155" i="1" s="1"/>
  <c r="AO164" i="1"/>
  <c r="AT164" i="1" s="1"/>
  <c r="AO172" i="1"/>
  <c r="AT172" i="1" s="1"/>
  <c r="AO229" i="1"/>
  <c r="AT229" i="1" s="1"/>
  <c r="AO247" i="1"/>
  <c r="AT247" i="1" s="1"/>
  <c r="AO283" i="1"/>
  <c r="AT283" i="1"/>
  <c r="AO574" i="1"/>
  <c r="AT574" i="1" s="1"/>
  <c r="AO837" i="1"/>
  <c r="AT837" i="1" s="1"/>
  <c r="AO860" i="1"/>
  <c r="AT860" i="1" s="1"/>
  <c r="AO884" i="1"/>
  <c r="AT884" i="1" s="1"/>
  <c r="AP228" i="1"/>
  <c r="AT228" i="1" s="1"/>
  <c r="AO109" i="1"/>
  <c r="AT109" i="1" s="1"/>
  <c r="AO129" i="1"/>
  <c r="AT129" i="1" s="1"/>
  <c r="AO145" i="1"/>
  <c r="AT145" i="1"/>
  <c r="AO156" i="1"/>
  <c r="AT156" i="1" s="1"/>
  <c r="AO165" i="1"/>
  <c r="AT165" i="1" s="1"/>
  <c r="AO185" i="1"/>
  <c r="AT185" i="1" s="1"/>
  <c r="AO230" i="1"/>
  <c r="AT230" i="1" s="1"/>
  <c r="AO248" i="1"/>
  <c r="AT248" i="1" s="1"/>
  <c r="AO575" i="1"/>
  <c r="AT575" i="1" s="1"/>
  <c r="AO838" i="1"/>
  <c r="AT838" i="1" s="1"/>
  <c r="AO861" i="1"/>
  <c r="AT861" i="1"/>
  <c r="AO887" i="1"/>
  <c r="V409" i="20"/>
  <c r="AP42" i="1"/>
  <c r="AT42" i="1"/>
  <c r="AP50" i="1"/>
  <c r="AO110" i="1"/>
  <c r="AT110" i="1" s="1"/>
  <c r="AO131" i="1"/>
  <c r="AT131" i="1" s="1"/>
  <c r="AO147" i="1"/>
  <c r="AT147" i="1" s="1"/>
  <c r="AO157" i="1"/>
  <c r="AT157" i="1" s="1"/>
  <c r="AO166" i="1"/>
  <c r="AT166" i="1" s="1"/>
  <c r="AO188" i="1"/>
  <c r="AT188" i="1" s="1"/>
  <c r="AO231" i="1"/>
  <c r="AT231" i="1" s="1"/>
  <c r="AO249" i="1"/>
  <c r="AT249" i="1" s="1"/>
  <c r="AO839" i="1"/>
  <c r="AT839" i="1" s="1"/>
  <c r="AO862" i="1"/>
  <c r="AT862" i="1" s="1"/>
  <c r="AO18" i="1"/>
  <c r="AT18" i="1" s="1"/>
  <c r="V402" i="20"/>
  <c r="AP51" i="1"/>
  <c r="AT51" i="1" s="1"/>
  <c r="AO103" i="1"/>
  <c r="AT103" i="1" s="1"/>
  <c r="AO111" i="1"/>
  <c r="AT111" i="1" s="1"/>
  <c r="AO134" i="1"/>
  <c r="AT134" i="1" s="1"/>
  <c r="AO148" i="1"/>
  <c r="AT148" i="1"/>
  <c r="AO158" i="1"/>
  <c r="AT158" i="1" s="1"/>
  <c r="AO167" i="1"/>
  <c r="AT167" i="1" s="1"/>
  <c r="AO189" i="1"/>
  <c r="AT189" i="1" s="1"/>
  <c r="AO236" i="1"/>
  <c r="AT236" i="1" s="1"/>
  <c r="AO250" i="1"/>
  <c r="AT250" i="1" s="1"/>
  <c r="AO604" i="1"/>
  <c r="AT604" i="1" s="1"/>
  <c r="AO840" i="1"/>
  <c r="AT840" i="1" s="1"/>
  <c r="AO863" i="1"/>
  <c r="AT863" i="1"/>
  <c r="AO21" i="1"/>
  <c r="AT21" i="1" s="1"/>
  <c r="V403" i="20"/>
  <c r="AP44" i="1"/>
  <c r="AT44" i="1"/>
  <c r="AP52" i="1"/>
  <c r="AT52" i="1" s="1"/>
  <c r="AP53" i="1"/>
  <c r="AT53" i="1"/>
  <c r="AO104" i="1"/>
  <c r="AT104" i="1" s="1"/>
  <c r="AO112" i="1"/>
  <c r="AT112" i="1"/>
  <c r="AO136" i="1"/>
  <c r="AT136" i="1" s="1"/>
  <c r="AO149" i="1"/>
  <c r="AT149" i="1" s="1"/>
  <c r="AO159" i="1"/>
  <c r="AT159" i="1" s="1"/>
  <c r="AO168" i="1"/>
  <c r="AT168" i="1" s="1"/>
  <c r="AO196" i="1"/>
  <c r="AT196" i="1" s="1"/>
  <c r="AO239" i="1"/>
  <c r="AT239" i="1" s="1"/>
  <c r="AO253" i="1"/>
  <c r="AT253" i="1" s="1"/>
  <c r="AO608" i="1"/>
  <c r="AT608" i="1"/>
  <c r="AO841" i="1"/>
  <c r="AT841" i="1" s="1"/>
  <c r="AO864" i="1"/>
  <c r="AT864" i="1" s="1"/>
  <c r="AO23" i="1"/>
  <c r="AP45" i="1"/>
  <c r="AT45" i="1" s="1"/>
  <c r="AO105" i="1"/>
  <c r="AT105" i="1"/>
  <c r="AO137" i="1"/>
  <c r="AT137" i="1" s="1"/>
  <c r="AO152" i="1"/>
  <c r="AT152" i="1"/>
  <c r="AO161" i="1"/>
  <c r="AT161" i="1" s="1"/>
  <c r="AO169" i="1"/>
  <c r="AT169" i="1"/>
  <c r="AO219" i="1"/>
  <c r="AT219" i="1" s="1"/>
  <c r="AO240" i="1"/>
  <c r="AT240" i="1"/>
  <c r="AO254" i="1"/>
  <c r="AT254" i="1" s="1"/>
  <c r="AO832" i="1"/>
  <c r="AO846" i="1"/>
  <c r="AT846" i="1" s="1"/>
  <c r="AO865" i="1"/>
  <c r="AT865" i="1" s="1"/>
  <c r="AP287" i="1"/>
  <c r="AT287" i="1" s="1"/>
  <c r="AO667" i="1"/>
  <c r="AT667" i="1" s="1"/>
  <c r="J42" i="8"/>
  <c r="D42" i="4"/>
  <c r="D42" i="8" s="1"/>
  <c r="T829" i="20"/>
  <c r="T890" i="20" s="1"/>
  <c r="AA117" i="1"/>
  <c r="AP117" i="1" s="1"/>
  <c r="AT117" i="1" s="1"/>
  <c r="AH829" i="1"/>
  <c r="AH890" i="1" s="1"/>
  <c r="AA904" i="1"/>
  <c r="AA905" i="1"/>
  <c r="AT710" i="1"/>
  <c r="K107" i="30"/>
  <c r="AT712" i="1"/>
  <c r="K40" i="8"/>
  <c r="AT534" i="1"/>
  <c r="AT56" i="1"/>
  <c r="AP907" i="1"/>
  <c r="AP908" i="1"/>
  <c r="AT636" i="1"/>
  <c r="AT744" i="1"/>
  <c r="G50" i="8"/>
  <c r="M21" i="30"/>
  <c r="AT479" i="1"/>
  <c r="AT518" i="1"/>
  <c r="AT461" i="1"/>
  <c r="D80" i="8"/>
  <c r="AT727" i="1"/>
  <c r="G74" i="4"/>
  <c r="M74" i="4" s="1"/>
  <c r="E35" i="8"/>
  <c r="E38" i="8"/>
  <c r="G72" i="4"/>
  <c r="AT704" i="1"/>
  <c r="AT478" i="1"/>
  <c r="K76" i="8"/>
  <c r="AT883" i="1"/>
  <c r="AT809" i="1"/>
  <c r="AT793" i="1"/>
  <c r="AT792" i="1"/>
  <c r="AT825" i="1"/>
  <c r="AT803" i="1"/>
  <c r="AT50" i="1"/>
  <c r="AP904" i="1"/>
  <c r="M13" i="4"/>
  <c r="AT587" i="1"/>
  <c r="AT535" i="1"/>
  <c r="K75" i="8"/>
  <c r="AT677" i="1"/>
  <c r="AT756" i="1"/>
  <c r="D17" i="30"/>
  <c r="M17" i="30" s="1"/>
  <c r="M17" i="29"/>
  <c r="AT737" i="1"/>
  <c r="AT772" i="1"/>
  <c r="U2" i="31"/>
  <c r="U470" i="31"/>
  <c r="K72" i="8"/>
  <c r="N38" i="4"/>
  <c r="N35" i="4"/>
  <c r="AT583" i="1"/>
  <c r="H100" i="30"/>
  <c r="B101" i="30"/>
  <c r="K101" i="30" s="1"/>
  <c r="K102" i="30" s="1"/>
  <c r="K111" i="30" s="1"/>
  <c r="K100" i="30"/>
  <c r="G100" i="30"/>
  <c r="AT709" i="1"/>
  <c r="AT182" i="1"/>
  <c r="AT625" i="1"/>
  <c r="AT715" i="1"/>
  <c r="M108" i="29"/>
  <c r="M109" i="29" s="1"/>
  <c r="D109" i="29"/>
  <c r="AT743" i="1"/>
  <c r="M37" i="8"/>
  <c r="D100" i="30"/>
  <c r="M100" i="30" s="1"/>
  <c r="M83" i="30"/>
  <c r="M85" i="30" s="1"/>
  <c r="D85" i="30"/>
  <c r="D74" i="8"/>
  <c r="M74" i="8" s="1"/>
  <c r="K59" i="39"/>
  <c r="AE13" i="1"/>
  <c r="N48" i="8"/>
  <c r="H50" i="8"/>
  <c r="H47" i="8"/>
  <c r="AT832" i="1"/>
  <c r="AP94" i="1"/>
  <c r="AT94" i="1" s="1"/>
  <c r="B108" i="30"/>
  <c r="D108" i="30" s="1"/>
  <c r="E107" i="30"/>
  <c r="J107" i="30"/>
  <c r="J109" i="30" s="1"/>
  <c r="G107" i="30"/>
  <c r="D15" i="30"/>
  <c r="M15" i="29"/>
  <c r="AT624" i="1"/>
  <c r="AT750" i="1"/>
  <c r="D107" i="30"/>
  <c r="M32" i="8"/>
  <c r="K58" i="39"/>
  <c r="G35" i="8"/>
  <c r="D38" i="29"/>
  <c r="M61" i="8"/>
  <c r="N10" i="8"/>
  <c r="N61" i="8" s="1"/>
  <c r="B47" i="30"/>
  <c r="K46" i="30"/>
  <c r="J46" i="30"/>
  <c r="G46" i="30"/>
  <c r="D46" i="30"/>
  <c r="M49" i="29"/>
  <c r="O39" i="36"/>
  <c r="AT762" i="1"/>
  <c r="O38" i="36"/>
  <c r="B38" i="36" s="1"/>
  <c r="AT761" i="1"/>
  <c r="N81" i="4"/>
  <c r="Q81" i="8"/>
  <c r="M36" i="30"/>
  <c r="J101" i="30"/>
  <c r="H101" i="30"/>
  <c r="K47" i="30"/>
  <c r="B48" i="30"/>
  <c r="J47" i="30"/>
  <c r="G47" i="30"/>
  <c r="H47" i="30"/>
  <c r="D47" i="30"/>
  <c r="M47" i="30" s="1"/>
  <c r="E47" i="30"/>
  <c r="E108" i="30"/>
  <c r="J108" i="30"/>
  <c r="K108" i="30"/>
  <c r="K109" i="30" s="1"/>
  <c r="B49" i="30"/>
  <c r="B50" i="30" s="1"/>
  <c r="J48" i="30"/>
  <c r="D48" i="30"/>
  <c r="G48" i="30"/>
  <c r="H48" i="30"/>
  <c r="E48" i="30"/>
  <c r="K48" i="30"/>
  <c r="E49" i="30"/>
  <c r="D49" i="30"/>
  <c r="G49" i="30"/>
  <c r="J39" i="4"/>
  <c r="R890" i="26"/>
  <c r="R896" i="26"/>
  <c r="M46" i="30"/>
  <c r="AT391" i="1"/>
  <c r="G43" i="30"/>
  <c r="M43" i="30"/>
  <c r="M43" i="29"/>
  <c r="H66" i="7"/>
  <c r="R13" i="26"/>
  <c r="R892" i="26"/>
  <c r="R2" i="26" s="1"/>
  <c r="AN829" i="1"/>
  <c r="AN890" i="1" s="1"/>
  <c r="AN13" i="1" s="1"/>
  <c r="P13" i="26"/>
  <c r="R37" i="36" s="1"/>
  <c r="P896" i="26"/>
  <c r="AO274" i="1"/>
  <c r="AT274" i="1" s="1"/>
  <c r="S829" i="25"/>
  <c r="S890" i="25" s="1"/>
  <c r="G104" i="8"/>
  <c r="H59" i="39"/>
  <c r="H58" i="39" s="1"/>
  <c r="R896" i="25"/>
  <c r="AS839" i="1"/>
  <c r="N101" i="4"/>
  <c r="O890" i="25"/>
  <c r="O13" i="25" s="1"/>
  <c r="R35" i="36" s="1"/>
  <c r="I59" i="39"/>
  <c r="I58" i="39" s="1"/>
  <c r="I57" i="39" s="1"/>
  <c r="G47" i="8"/>
  <c r="AS274" i="1"/>
  <c r="AS186" i="1"/>
  <c r="Q13" i="25"/>
  <c r="T829" i="25"/>
  <c r="T892" i="25" s="1"/>
  <c r="T2" i="25" s="1"/>
  <c r="H20" i="4"/>
  <c r="N14" i="4"/>
  <c r="N20" i="4" s="1"/>
  <c r="M66" i="7"/>
  <c r="M67" i="7" s="1"/>
  <c r="M69" i="7" s="1"/>
  <c r="G90" i="7"/>
  <c r="G57" i="7" s="1"/>
  <c r="G69" i="7"/>
  <c r="P896" i="20"/>
  <c r="AK829" i="1"/>
  <c r="AK890" i="1"/>
  <c r="AK13" i="1" s="1"/>
  <c r="AA894" i="1"/>
  <c r="AA4" i="1" s="1"/>
  <c r="AS835" i="1"/>
  <c r="AM888" i="1"/>
  <c r="AN894" i="1" s="1"/>
  <c r="AN4" i="1" s="1"/>
  <c r="M79" i="30"/>
  <c r="G81" i="30"/>
  <c r="AS726" i="1"/>
  <c r="G70" i="30"/>
  <c r="M64" i="30"/>
  <c r="M66" i="30" s="1"/>
  <c r="G66" i="30"/>
  <c r="G66" i="29"/>
  <c r="AT513" i="1"/>
  <c r="AT421" i="1"/>
  <c r="AT413" i="1"/>
  <c r="AT410" i="1"/>
  <c r="AT401" i="1"/>
  <c r="N50" i="4"/>
  <c r="R2" i="33"/>
  <c r="P48" i="8" s="1"/>
  <c r="AR193" i="1"/>
  <c r="N79" i="8"/>
  <c r="W890" i="1"/>
  <c r="Y914" i="1"/>
  <c r="Y915" i="1" s="1"/>
  <c r="Y892" i="1"/>
  <c r="Y2" i="1" s="1"/>
  <c r="AM829" i="1"/>
  <c r="AM890" i="1" s="1"/>
  <c r="X914" i="1"/>
  <c r="X915" i="1" s="1"/>
  <c r="V13" i="1"/>
  <c r="N13" i="8"/>
  <c r="N12" i="8" s="1"/>
  <c r="H20" i="8"/>
  <c r="H28" i="8" s="1"/>
  <c r="H12" i="8"/>
  <c r="R34" i="36"/>
  <c r="V914" i="1"/>
  <c r="V915" i="1" s="1"/>
  <c r="W892" i="1"/>
  <c r="W2" i="1" s="1"/>
  <c r="S829" i="20"/>
  <c r="S890" i="20"/>
  <c r="S13" i="20" s="1"/>
  <c r="T13" i="20"/>
  <c r="V468" i="31"/>
  <c r="V4" i="31" s="1"/>
  <c r="AA393" i="31"/>
  <c r="AA377" i="31"/>
  <c r="AA351" i="31"/>
  <c r="AA243" i="31"/>
  <c r="AA235" i="31"/>
  <c r="N106" i="30"/>
  <c r="N70" i="29"/>
  <c r="N55" i="30"/>
  <c r="E58" i="30"/>
  <c r="AA84" i="31"/>
  <c r="S464" i="31"/>
  <c r="S470" i="31" s="1"/>
  <c r="AA51" i="31"/>
  <c r="E53" i="29"/>
  <c r="E77" i="29" s="1"/>
  <c r="E113" i="29" s="1"/>
  <c r="N46" i="29"/>
  <c r="AA46" i="31"/>
  <c r="AA44" i="31"/>
  <c r="AA43" i="31"/>
  <c r="AA35" i="31"/>
  <c r="AA29" i="31"/>
  <c r="AA27" i="31"/>
  <c r="AA25" i="31"/>
  <c r="AA23" i="31"/>
  <c r="AA15" i="31"/>
  <c r="N88" i="30"/>
  <c r="N90" i="30"/>
  <c r="E90" i="30"/>
  <c r="AA373" i="31"/>
  <c r="E40" i="29"/>
  <c r="N19" i="30"/>
  <c r="N27" i="29"/>
  <c r="N24" i="30"/>
  <c r="N27" i="30" s="1"/>
  <c r="E27" i="30"/>
  <c r="N13" i="30"/>
  <c r="E22" i="30"/>
  <c r="E111" i="29"/>
  <c r="N69" i="30"/>
  <c r="N70" i="30" s="1"/>
  <c r="E70" i="30"/>
  <c r="N64" i="30"/>
  <c r="N66" i="30" s="1"/>
  <c r="E66" i="30"/>
  <c r="K66" i="4"/>
  <c r="K62" i="4" s="1"/>
  <c r="N45" i="30"/>
  <c r="N43" i="30"/>
  <c r="P468" i="31"/>
  <c r="O468" i="31" s="1"/>
  <c r="K66" i="8"/>
  <c r="H66" i="8"/>
  <c r="E66" i="8"/>
  <c r="N63" i="8"/>
  <c r="AR182" i="1"/>
  <c r="M55" i="8"/>
  <c r="M56" i="8" s="1"/>
  <c r="AT857" i="1"/>
  <c r="AS856" i="1"/>
  <c r="AT856" i="1"/>
  <c r="AT852" i="1"/>
  <c r="AT851" i="1"/>
  <c r="AT849" i="1"/>
  <c r="AT848" i="1"/>
  <c r="AL890" i="1"/>
  <c r="AL13" i="1" s="1"/>
  <c r="M92" i="4"/>
  <c r="P890" i="1"/>
  <c r="P896" i="1" s="1"/>
  <c r="E101" i="8"/>
  <c r="E56" i="8"/>
  <c r="N55" i="8"/>
  <c r="E104" i="8"/>
  <c r="E59" i="39" s="1"/>
  <c r="E58" i="39" s="1"/>
  <c r="E57" i="39" s="1"/>
  <c r="O890" i="1"/>
  <c r="O13" i="1"/>
  <c r="J72" i="30"/>
  <c r="M72" i="29"/>
  <c r="AP763" i="1"/>
  <c r="J77" i="29"/>
  <c r="D90" i="29"/>
  <c r="B33" i="36"/>
  <c r="AT748" i="1"/>
  <c r="AT745" i="1"/>
  <c r="AT742" i="1"/>
  <c r="AT740" i="1"/>
  <c r="D81" i="29"/>
  <c r="N25" i="36"/>
  <c r="M79" i="29"/>
  <c r="M81" i="29" s="1"/>
  <c r="AT718" i="1"/>
  <c r="AT716" i="1"/>
  <c r="M37" i="29"/>
  <c r="M38" i="29" s="1"/>
  <c r="AT683" i="1"/>
  <c r="D19" i="30"/>
  <c r="M19" i="30" s="1"/>
  <c r="AT679" i="1"/>
  <c r="M30" i="29"/>
  <c r="AT641" i="1"/>
  <c r="M25" i="30"/>
  <c r="AT619" i="1"/>
  <c r="AT615" i="1"/>
  <c r="AT613" i="1"/>
  <c r="AT610" i="1"/>
  <c r="AT602" i="1"/>
  <c r="AT595" i="1"/>
  <c r="M106" i="30"/>
  <c r="D70" i="30"/>
  <c r="M69" i="30"/>
  <c r="M70" i="30"/>
  <c r="AT553" i="1"/>
  <c r="AT551" i="1"/>
  <c r="AT525" i="1"/>
  <c r="AT511" i="1"/>
  <c r="M55" i="30"/>
  <c r="D77" i="29"/>
  <c r="AT450" i="1"/>
  <c r="AT448" i="1"/>
  <c r="AT447" i="1"/>
  <c r="M72" i="30"/>
  <c r="AT429" i="1"/>
  <c r="AT426" i="1"/>
  <c r="AT418" i="1"/>
  <c r="AT417" i="1"/>
  <c r="AT394" i="1"/>
  <c r="AT393" i="1"/>
  <c r="AT392" i="1"/>
  <c r="AT389" i="1"/>
  <c r="AT386" i="1"/>
  <c r="AT385" i="1"/>
  <c r="AT384" i="1"/>
  <c r="M38" i="4"/>
  <c r="D35" i="4"/>
  <c r="E30" i="8"/>
  <c r="E34" i="8"/>
  <c r="N31" i="8"/>
  <c r="K50" i="8"/>
  <c r="K47" i="8"/>
  <c r="N49" i="8"/>
  <c r="E50" i="8"/>
  <c r="E47" i="8"/>
  <c r="AT275" i="1"/>
  <c r="Q48" i="4"/>
  <c r="AR207" i="1"/>
  <c r="AT205" i="1"/>
  <c r="P85" i="4"/>
  <c r="P85" i="8"/>
  <c r="AT200" i="1"/>
  <c r="D23" i="8"/>
  <c r="D26" i="8"/>
  <c r="M24" i="8"/>
  <c r="AF13" i="1"/>
  <c r="AF896" i="1"/>
  <c r="D12" i="8"/>
  <c r="M17" i="8"/>
  <c r="N28" i="4"/>
  <c r="Q13" i="1"/>
  <c r="R896" i="1"/>
  <c r="E28" i="4"/>
  <c r="N12" i="4"/>
  <c r="D19" i="8"/>
  <c r="D20" i="8" s="1"/>
  <c r="D28" i="8" s="1"/>
  <c r="D20" i="4"/>
  <c r="D28" i="4" s="1"/>
  <c r="D12" i="4"/>
  <c r="M19" i="4"/>
  <c r="P892" i="1"/>
  <c r="P2" i="1" s="1"/>
  <c r="AO71" i="1"/>
  <c r="AT71" i="1" s="1"/>
  <c r="AO15" i="1"/>
  <c r="AD13" i="1"/>
  <c r="R39" i="36" s="1"/>
  <c r="J63" i="8"/>
  <c r="J66" i="8" s="1"/>
  <c r="J66" i="4"/>
  <c r="M63" i="4"/>
  <c r="AP14" i="1"/>
  <c r="AT14" i="1" s="1"/>
  <c r="AH892" i="1"/>
  <c r="AH2" i="1" s="1"/>
  <c r="D63" i="8"/>
  <c r="AT402" i="1"/>
  <c r="G74" i="8"/>
  <c r="AT714" i="1"/>
  <c r="AT711" i="1"/>
  <c r="X13" i="1"/>
  <c r="Y896" i="1"/>
  <c r="N69" i="8"/>
  <c r="H68" i="8"/>
  <c r="H72" i="8"/>
  <c r="AT531" i="1"/>
  <c r="N20" i="8"/>
  <c r="L57" i="39"/>
  <c r="K61" i="39"/>
  <c r="K35" i="8"/>
  <c r="K38" i="8"/>
  <c r="AT735" i="1"/>
  <c r="AT652" i="1"/>
  <c r="AT721" i="1"/>
  <c r="M69" i="8"/>
  <c r="J72" i="8"/>
  <c r="J68" i="8"/>
  <c r="D68" i="8"/>
  <c r="D72" i="8"/>
  <c r="A3" i="20"/>
  <c r="D72" i="4"/>
  <c r="E74" i="8"/>
  <c r="N74" i="8" s="1"/>
  <c r="G43" i="8"/>
  <c r="J46" i="8"/>
  <c r="M80" i="30"/>
  <c r="M81" i="30" s="1"/>
  <c r="D34" i="8"/>
  <c r="M31" i="8"/>
  <c r="D36" i="8"/>
  <c r="M36" i="8" s="1"/>
  <c r="H28" i="4"/>
  <c r="M52" i="30"/>
  <c r="M35" i="30"/>
  <c r="A3" i="32"/>
  <c r="D92" i="8"/>
  <c r="M92" i="8" s="1"/>
  <c r="AS29" i="1"/>
  <c r="AS41" i="1"/>
  <c r="AS48" i="1"/>
  <c r="AS32" i="1"/>
  <c r="N75" i="29"/>
  <c r="AS31" i="1"/>
  <c r="AS37" i="1"/>
  <c r="AS43" i="1"/>
  <c r="H67" i="7"/>
  <c r="H69" i="7" s="1"/>
  <c r="P896" i="25"/>
  <c r="AL892" i="1"/>
  <c r="AL2" i="1"/>
  <c r="H90" i="7"/>
  <c r="H77" i="4"/>
  <c r="M90" i="7"/>
  <c r="M57" i="7" s="1"/>
  <c r="H82" i="4"/>
  <c r="H73" i="4" s="1"/>
  <c r="H75" i="4"/>
  <c r="H75" i="8" s="1"/>
  <c r="H76" i="4"/>
  <c r="T892" i="20"/>
  <c r="T2" i="20" s="1"/>
  <c r="S468" i="31"/>
  <c r="R468" i="31" s="1"/>
  <c r="P4" i="31"/>
  <c r="M93" i="4"/>
  <c r="N104" i="8"/>
  <c r="Q59" i="39"/>
  <c r="Q58" i="39" s="1"/>
  <c r="Q57" i="39" s="1"/>
  <c r="N56" i="8"/>
  <c r="N101" i="8"/>
  <c r="N30" i="8"/>
  <c r="N34" i="8"/>
  <c r="N50" i="8"/>
  <c r="N47" i="8"/>
  <c r="M19" i="8"/>
  <c r="D35" i="8"/>
  <c r="H77" i="8"/>
  <c r="E124" i="29"/>
  <c r="E121" i="29" s="1"/>
  <c r="K46" i="4" l="1"/>
  <c r="K52" i="4" s="1"/>
  <c r="K45" i="8"/>
  <c r="K46" i="8" s="1"/>
  <c r="K39" i="4"/>
  <c r="H39" i="4"/>
  <c r="H45" i="8"/>
  <c r="J46" i="4"/>
  <c r="J52" i="4" s="1"/>
  <c r="B21" i="36"/>
  <c r="R34" i="33"/>
  <c r="B35" i="36"/>
  <c r="N44" i="4"/>
  <c r="R4" i="33"/>
  <c r="P81" i="4"/>
  <c r="N38" i="36"/>
  <c r="B15" i="36"/>
  <c r="N14" i="36"/>
  <c r="H54" i="4"/>
  <c r="H100" i="4" s="1"/>
  <c r="D49" i="8"/>
  <c r="D50" i="4"/>
  <c r="M49" i="4"/>
  <c r="D47" i="4"/>
  <c r="X462" i="31"/>
  <c r="I6" i="38"/>
  <c r="A3" i="31"/>
  <c r="A3" i="26"/>
  <c r="Y273" i="31"/>
  <c r="Y462" i="31" s="1"/>
  <c r="Y464" i="31" s="1"/>
  <c r="E362" i="38"/>
  <c r="S829" i="1"/>
  <c r="AO640" i="1"/>
  <c r="D20" i="29"/>
  <c r="A3" i="25"/>
  <c r="Y300" i="31"/>
  <c r="AT640" i="1"/>
  <c r="A3" i="35"/>
  <c r="X300" i="31"/>
  <c r="D65" i="4"/>
  <c r="N32" i="7"/>
  <c r="D23" i="7"/>
  <c r="E43" i="4"/>
  <c r="D32" i="7"/>
  <c r="N78" i="7"/>
  <c r="N15" i="7" s="1"/>
  <c r="D41" i="4"/>
  <c r="D41" i="8" s="1"/>
  <c r="D43" i="4"/>
  <c r="E15" i="7"/>
  <c r="D45" i="4"/>
  <c r="D45" i="8" s="1"/>
  <c r="D15" i="7"/>
  <c r="E41" i="4"/>
  <c r="M78" i="7"/>
  <c r="M15" i="7" s="1"/>
  <c r="E45" i="4"/>
  <c r="E45" i="8" s="1"/>
  <c r="S13" i="25"/>
  <c r="AH896" i="1"/>
  <c r="AH13" i="1"/>
  <c r="AT409" i="1"/>
  <c r="T13" i="27"/>
  <c r="T896" i="27"/>
  <c r="M22" i="4"/>
  <c r="G22" i="8"/>
  <c r="M22" i="8" s="1"/>
  <c r="B51" i="30"/>
  <c r="H50" i="30"/>
  <c r="E50" i="30"/>
  <c r="K50" i="30"/>
  <c r="J50" i="30"/>
  <c r="G50" i="30"/>
  <c r="D50" i="30"/>
  <c r="M35" i="8"/>
  <c r="M38" i="8"/>
  <c r="AN896" i="1"/>
  <c r="AM13" i="1"/>
  <c r="R36" i="36"/>
  <c r="H57" i="39"/>
  <c r="G61" i="39"/>
  <c r="G59" i="39"/>
  <c r="G58" i="39"/>
  <c r="R470" i="31"/>
  <c r="R2" i="31"/>
  <c r="N107" i="30"/>
  <c r="AT398" i="1"/>
  <c r="E72" i="4"/>
  <c r="E68" i="4"/>
  <c r="N71" i="4"/>
  <c r="D38" i="8"/>
  <c r="AV10" i="1"/>
  <c r="S4" i="31"/>
  <c r="AN892" i="1"/>
  <c r="AN2" i="1" s="1"/>
  <c r="P48" i="4"/>
  <c r="M93" i="30"/>
  <c r="T892" i="27"/>
  <c r="T2" i="27" s="1"/>
  <c r="P13" i="1"/>
  <c r="R31" i="36" s="1"/>
  <c r="D50" i="8"/>
  <c r="AP888" i="1"/>
  <c r="N100" i="30"/>
  <c r="J49" i="30"/>
  <c r="H49" i="30"/>
  <c r="H108" i="30"/>
  <c r="H109" i="30" s="1"/>
  <c r="G108" i="30"/>
  <c r="G109" i="30" s="1"/>
  <c r="N47" i="30"/>
  <c r="D101" i="30"/>
  <c r="E101" i="30"/>
  <c r="N101" i="30" s="1"/>
  <c r="E37" i="30"/>
  <c r="K37" i="30"/>
  <c r="B81" i="8"/>
  <c r="M15" i="4"/>
  <c r="AA300" i="31"/>
  <c r="AT620" i="1"/>
  <c r="AT444" i="1"/>
  <c r="AT598" i="1"/>
  <c r="AT589" i="1"/>
  <c r="AT824" i="1"/>
  <c r="AA115" i="1"/>
  <c r="V13" i="20"/>
  <c r="H48" i="7"/>
  <c r="N86" i="7"/>
  <c r="N48" i="7" s="1"/>
  <c r="B17" i="36"/>
  <c r="N17" i="36"/>
  <c r="G23" i="8"/>
  <c r="M57" i="30"/>
  <c r="G58" i="30"/>
  <c r="M32" i="30"/>
  <c r="M56" i="30"/>
  <c r="M58" i="30" s="1"/>
  <c r="J58" i="30"/>
  <c r="AT879" i="1"/>
  <c r="J102" i="30"/>
  <c r="M71" i="4"/>
  <c r="G71" i="8"/>
  <c r="J50" i="8"/>
  <c r="J52" i="8" s="1"/>
  <c r="J47" i="8"/>
  <c r="G75" i="4"/>
  <c r="D104" i="8"/>
  <c r="D59" i="39" s="1"/>
  <c r="D58" i="39" s="1"/>
  <c r="C58" i="39" s="1"/>
  <c r="AV12" i="1"/>
  <c r="T896" i="20"/>
  <c r="H83" i="4"/>
  <c r="H89" i="4" s="1"/>
  <c r="H91" i="4" s="1"/>
  <c r="O470" i="31"/>
  <c r="AT15" i="1"/>
  <c r="D47" i="8"/>
  <c r="AO888" i="1"/>
  <c r="AP894" i="1" s="1"/>
  <c r="AP4" i="1" s="1"/>
  <c r="R896" i="20"/>
  <c r="T890" i="25"/>
  <c r="T13" i="25" s="1"/>
  <c r="K49" i="30"/>
  <c r="G101" i="30"/>
  <c r="AP898" i="1"/>
  <c r="H37" i="30"/>
  <c r="H38" i="30" s="1"/>
  <c r="H80" i="8"/>
  <c r="V13" i="25"/>
  <c r="AT705" i="1"/>
  <c r="K80" i="8"/>
  <c r="AT474" i="1"/>
  <c r="AT507" i="1"/>
  <c r="D37" i="30"/>
  <c r="M84" i="8"/>
  <c r="Q45" i="30"/>
  <c r="Q69" i="30" s="1"/>
  <c r="Q108" i="30"/>
  <c r="M26" i="4"/>
  <c r="M23" i="4"/>
  <c r="G87" i="8"/>
  <c r="G84" i="8"/>
  <c r="M89" i="30"/>
  <c r="M101" i="29"/>
  <c r="M102" i="29" s="1"/>
  <c r="D102" i="29"/>
  <c r="D111" i="29" s="1"/>
  <c r="H57" i="7"/>
  <c r="M26" i="8"/>
  <c r="H102" i="30"/>
  <c r="M107" i="30"/>
  <c r="G37" i="30"/>
  <c r="G38" i="30" s="1"/>
  <c r="K73" i="4"/>
  <c r="J80" i="8"/>
  <c r="M80" i="8" s="1"/>
  <c r="AT179" i="1"/>
  <c r="AP905" i="1"/>
  <c r="AA273" i="31"/>
  <c r="E80" i="8"/>
  <c r="AT630" i="1"/>
  <c r="E71" i="8"/>
  <c r="G26" i="8"/>
  <c r="M25" i="8"/>
  <c r="M23" i="8" s="1"/>
  <c r="G27" i="30"/>
  <c r="D87" i="8"/>
  <c r="D84" i="8"/>
  <c r="G14" i="30"/>
  <c r="M14" i="29"/>
  <c r="G22" i="29"/>
  <c r="G40" i="29" s="1"/>
  <c r="M49" i="8"/>
  <c r="M50" i="8" s="1"/>
  <c r="M81" i="4"/>
  <c r="G85" i="30"/>
  <c r="AT419" i="1"/>
  <c r="AT691" i="1"/>
  <c r="AT799" i="1"/>
  <c r="AT826" i="1"/>
  <c r="AT876" i="1"/>
  <c r="G95" i="29"/>
  <c r="D68" i="4"/>
  <c r="T829" i="26"/>
  <c r="B2" i="36"/>
  <c r="N30" i="4"/>
  <c r="H22" i="30"/>
  <c r="H40" i="30" s="1"/>
  <c r="E42" i="4"/>
  <c r="E68" i="8"/>
  <c r="E28" i="8"/>
  <c r="J12" i="8"/>
  <c r="AS864" i="1"/>
  <c r="AS862" i="1"/>
  <c r="AS854" i="1"/>
  <c r="M15" i="30"/>
  <c r="G38" i="8"/>
  <c r="M64" i="29"/>
  <c r="M66" i="29" s="1"/>
  <c r="M92" i="29"/>
  <c r="M95" i="29" s="1"/>
  <c r="H77" i="29"/>
  <c r="H113" i="29" s="1"/>
  <c r="N109" i="29"/>
  <c r="N90" i="29"/>
  <c r="N111" i="29" s="1"/>
  <c r="K40" i="29"/>
  <c r="M13" i="30"/>
  <c r="M16" i="30"/>
  <c r="AS661" i="1"/>
  <c r="AP823" i="1"/>
  <c r="AT823" i="1" s="1"/>
  <c r="AP818" i="1"/>
  <c r="AT818" i="1" s="1"/>
  <c r="AP798" i="1"/>
  <c r="AT798" i="1" s="1"/>
  <c r="AT759" i="1"/>
  <c r="AT703" i="1"/>
  <c r="AT387" i="1"/>
  <c r="AT467" i="1"/>
  <c r="AT850" i="1"/>
  <c r="AT773" i="1"/>
  <c r="K20" i="35"/>
  <c r="M61" i="4"/>
  <c r="K28" i="4"/>
  <c r="K54" i="4" s="1"/>
  <c r="J28" i="4"/>
  <c r="J54" i="4" s="1"/>
  <c r="P81" i="8"/>
  <c r="P2" i="33"/>
  <c r="AS338" i="1"/>
  <c r="AR215" i="1"/>
  <c r="AR829" i="1" s="1"/>
  <c r="M55" i="4"/>
  <c r="M56" i="4" s="1"/>
  <c r="AL898" i="1"/>
  <c r="AL899" i="1" s="1"/>
  <c r="AS624" i="1"/>
  <c r="AO816" i="1"/>
  <c r="AT816" i="1" s="1"/>
  <c r="J92" i="29"/>
  <c r="AO800" i="1"/>
  <c r="AT800" i="1" s="1"/>
  <c r="AT764" i="1"/>
  <c r="AT739" i="1"/>
  <c r="AT653" i="1"/>
  <c r="O23" i="36"/>
  <c r="AO464" i="1"/>
  <c r="AT464" i="1" s="1"/>
  <c r="AP454" i="1"/>
  <c r="AT454" i="1" s="1"/>
  <c r="AX441" i="1"/>
  <c r="AX13" i="1" s="1"/>
  <c r="K66" i="7"/>
  <c r="K67" i="7" s="1"/>
  <c r="AO217" i="1"/>
  <c r="AT217" i="1" s="1"/>
  <c r="AP203" i="1"/>
  <c r="AP135" i="1"/>
  <c r="AT135" i="1" s="1"/>
  <c r="AP176" i="1"/>
  <c r="AT176" i="1" s="1"/>
  <c r="AP437" i="1"/>
  <c r="AT437" i="1" s="1"/>
  <c r="AS369" i="1"/>
  <c r="AO216" i="1"/>
  <c r="AT216" i="1" s="1"/>
  <c r="AP232" i="1"/>
  <c r="AT232" i="1" s="1"/>
  <c r="AP22" i="1"/>
  <c r="AT22" i="1" s="1"/>
  <c r="AO24" i="1"/>
  <c r="AT24" i="1" s="1"/>
  <c r="AS356" i="1"/>
  <c r="AA191" i="1"/>
  <c r="G79" i="4" s="1"/>
  <c r="AA193" i="1"/>
  <c r="AP193" i="1" s="1"/>
  <c r="AA327" i="1"/>
  <c r="AA399" i="1"/>
  <c r="G65" i="4" s="1"/>
  <c r="Z760" i="1"/>
  <c r="AP62" i="1"/>
  <c r="AT62" i="1" s="1"/>
  <c r="AP60" i="1"/>
  <c r="AT60" i="1" s="1"/>
  <c r="V407" i="27"/>
  <c r="V13" i="27" s="1"/>
  <c r="AP572" i="1"/>
  <c r="AT572" i="1" s="1"/>
  <c r="N98" i="30"/>
  <c r="AA85" i="31"/>
  <c r="AA462" i="31" s="1"/>
  <c r="AA247" i="31"/>
  <c r="AA357" i="31"/>
  <c r="AA426" i="31"/>
  <c r="AA444" i="31"/>
  <c r="AP235" i="1"/>
  <c r="AT235" i="1" s="1"/>
  <c r="AO203" i="1"/>
  <c r="AT203" i="1" s="1"/>
  <c r="AO183" i="1"/>
  <c r="AT183" i="1" s="1"/>
  <c r="N551" i="27"/>
  <c r="AS89" i="1"/>
  <c r="H61" i="30"/>
  <c r="N61" i="29"/>
  <c r="N62" i="29" s="1"/>
  <c r="AP433" i="1"/>
  <c r="AT433" i="1" s="1"/>
  <c r="AO430" i="1"/>
  <c r="AT430" i="1" s="1"/>
  <c r="AP424" i="1"/>
  <c r="AT424" i="1" s="1"/>
  <c r="AP329" i="1"/>
  <c r="AT329" i="1" s="1"/>
  <c r="AO328" i="1"/>
  <c r="AT328" i="1" s="1"/>
  <c r="AP322" i="1"/>
  <c r="AT322" i="1" s="1"/>
  <c r="E46" i="30"/>
  <c r="AA348" i="31"/>
  <c r="AA387" i="31"/>
  <c r="AA433" i="31"/>
  <c r="AO278" i="1"/>
  <c r="AT278" i="1" s="1"/>
  <c r="AO276" i="1"/>
  <c r="AT276" i="1" s="1"/>
  <c r="AO272" i="1"/>
  <c r="AT272" i="1" s="1"/>
  <c r="AO212" i="1"/>
  <c r="AT212" i="1" s="1"/>
  <c r="AP202" i="1"/>
  <c r="AT202" i="1" s="1"/>
  <c r="AO286" i="1"/>
  <c r="AT286" i="1" s="1"/>
  <c r="N34" i="30"/>
  <c r="AO178" i="1"/>
  <c r="N17" i="30"/>
  <c r="AO290" i="1"/>
  <c r="AT290" i="1" s="1"/>
  <c r="AS38" i="1"/>
  <c r="Z193" i="1"/>
  <c r="Z829" i="1" s="1"/>
  <c r="N21" i="29"/>
  <c r="N22" i="29" s="1"/>
  <c r="H84" i="30"/>
  <c r="H57" i="30"/>
  <c r="K36" i="30"/>
  <c r="AT91" i="1"/>
  <c r="AR292" i="1"/>
  <c r="AR408" i="1"/>
  <c r="N75" i="30"/>
  <c r="AS30" i="1"/>
  <c r="AS51" i="1"/>
  <c r="AS44" i="1"/>
  <c r="AS46" i="1"/>
  <c r="N51" i="29"/>
  <c r="AS27" i="1"/>
  <c r="AS28" i="1"/>
  <c r="AS35" i="1"/>
  <c r="AS36" i="1"/>
  <c r="AS47" i="1"/>
  <c r="AS52" i="1"/>
  <c r="AS53" i="1"/>
  <c r="M93" i="8"/>
  <c r="M101" i="8"/>
  <c r="M104" i="8"/>
  <c r="P59" i="39" s="1"/>
  <c r="P58" i="39" s="1"/>
  <c r="H76" i="8"/>
  <c r="N27" i="32"/>
  <c r="G75" i="8"/>
  <c r="E93" i="8"/>
  <c r="D101" i="8"/>
  <c r="K100" i="4"/>
  <c r="K103" i="4"/>
  <c r="G76" i="4"/>
  <c r="G77" i="4"/>
  <c r="G77" i="8" s="1"/>
  <c r="G82" i="4"/>
  <c r="P466" i="31"/>
  <c r="E123" i="29"/>
  <c r="E120" i="29" s="1"/>
  <c r="K52" i="8"/>
  <c r="K54" i="8" s="1"/>
  <c r="M63" i="8"/>
  <c r="M50" i="30"/>
  <c r="M49" i="30"/>
  <c r="D102" i="30"/>
  <c r="AT23" i="1"/>
  <c r="AP911" i="1"/>
  <c r="B19" i="36"/>
  <c r="N19" i="36"/>
  <c r="N102" i="30"/>
  <c r="M72" i="4"/>
  <c r="M68" i="4"/>
  <c r="K39" i="8"/>
  <c r="W13" i="1"/>
  <c r="R33" i="36" s="1"/>
  <c r="M2" i="4" s="1"/>
  <c r="W896" i="1"/>
  <c r="N109" i="30"/>
  <c r="AL896" i="1"/>
  <c r="N108" i="30"/>
  <c r="N39" i="36"/>
  <c r="B39" i="36"/>
  <c r="V12" i="26"/>
  <c r="V10" i="26"/>
  <c r="H13" i="26"/>
  <c r="U468" i="31"/>
  <c r="E109" i="30"/>
  <c r="M101" i="30"/>
  <c r="AT887" i="1"/>
  <c r="AT888" i="1" s="1"/>
  <c r="M101" i="4"/>
  <c r="G45" i="29"/>
  <c r="AO404" i="1"/>
  <c r="G13" i="8"/>
  <c r="G102" i="30"/>
  <c r="M99" i="30"/>
  <c r="H38" i="8"/>
  <c r="N36" i="8"/>
  <c r="H35" i="8"/>
  <c r="A3" i="1"/>
  <c r="E75" i="4"/>
  <c r="N37" i="8"/>
  <c r="K77" i="29"/>
  <c r="K113" i="29" s="1"/>
  <c r="D77" i="4"/>
  <c r="D76" i="4"/>
  <c r="AP910" i="1"/>
  <c r="A3" i="27"/>
  <c r="E76" i="4"/>
  <c r="M58" i="29"/>
  <c r="J39" i="8"/>
  <c r="M70" i="8"/>
  <c r="M94" i="30"/>
  <c r="AP899" i="1"/>
  <c r="G14" i="4"/>
  <c r="G20" i="4" s="1"/>
  <c r="G28" i="4" s="1"/>
  <c r="AP95" i="1"/>
  <c r="E77" i="4"/>
  <c r="N26" i="8"/>
  <c r="N28" i="8" s="1"/>
  <c r="D27" i="30"/>
  <c r="M24" i="30"/>
  <c r="M27" i="30" s="1"/>
  <c r="G41" i="4"/>
  <c r="D109" i="30"/>
  <c r="AT616" i="1"/>
  <c r="J20" i="8"/>
  <c r="J28" i="8" s="1"/>
  <c r="AT527" i="1"/>
  <c r="AT457" i="1"/>
  <c r="D58" i="30"/>
  <c r="AS158" i="1"/>
  <c r="N16" i="30"/>
  <c r="N32" i="30"/>
  <c r="AS887" i="1"/>
  <c r="AS888" i="1" s="1"/>
  <c r="N30" i="30"/>
  <c r="Q74" i="8"/>
  <c r="Q104" i="8"/>
  <c r="AR840" i="1"/>
  <c r="AR888" i="1" s="1"/>
  <c r="AS40" i="1"/>
  <c r="AS829" i="1" s="1"/>
  <c r="J54" i="8" l="1"/>
  <c r="H46" i="8"/>
  <c r="H52" i="8" s="1"/>
  <c r="H54" i="8" s="1"/>
  <c r="H39" i="8"/>
  <c r="H103" i="4"/>
  <c r="C61" i="39"/>
  <c r="A59" i="39"/>
  <c r="A63" i="39" s="1"/>
  <c r="D65" i="8"/>
  <c r="D66" i="8" s="1"/>
  <c r="D66" i="4"/>
  <c r="S890" i="1"/>
  <c r="T892" i="1"/>
  <c r="T2" i="1" s="1"/>
  <c r="M50" i="4"/>
  <c r="M47" i="4"/>
  <c r="N6" i="36"/>
  <c r="N2" i="36"/>
  <c r="D22" i="29"/>
  <c r="D40" i="29" s="1"/>
  <c r="M20" i="29"/>
  <c r="M22" i="29" s="1"/>
  <c r="D20" i="30"/>
  <c r="E43" i="8"/>
  <c r="N43" i="8" s="1"/>
  <c r="N43" i="4"/>
  <c r="D46" i="4"/>
  <c r="D52" i="4" s="1"/>
  <c r="D54" i="4" s="1"/>
  <c r="D39" i="4"/>
  <c r="D43" i="8"/>
  <c r="D39" i="8" s="1"/>
  <c r="M43" i="4"/>
  <c r="E41" i="8"/>
  <c r="N41" i="8" s="1"/>
  <c r="N41" i="4"/>
  <c r="AX12" i="1"/>
  <c r="R29" i="36"/>
  <c r="AX10" i="1"/>
  <c r="V12" i="27"/>
  <c r="V10" i="27"/>
  <c r="R27" i="36"/>
  <c r="H13" i="27"/>
  <c r="AW13" i="1"/>
  <c r="N36" i="30"/>
  <c r="K38" i="30"/>
  <c r="K40" i="30" s="1"/>
  <c r="N22" i="30"/>
  <c r="H58" i="30"/>
  <c r="N57" i="30"/>
  <c r="N58" i="30" s="1"/>
  <c r="AP327" i="1"/>
  <c r="AT327" i="1" s="1"/>
  <c r="G33" i="4"/>
  <c r="AP191" i="1"/>
  <c r="AT191" i="1" s="1"/>
  <c r="J92" i="30"/>
  <c r="J95" i="29"/>
  <c r="J111" i="29" s="1"/>
  <c r="J113" i="29" s="1"/>
  <c r="O68" i="35"/>
  <c r="U89" i="35"/>
  <c r="S20" i="35"/>
  <c r="R20" i="35" s="1"/>
  <c r="P67" i="35"/>
  <c r="O67" i="35" s="1"/>
  <c r="U99" i="35"/>
  <c r="P64" i="35"/>
  <c r="O64" i="35" s="1"/>
  <c r="U102" i="35"/>
  <c r="U72" i="35"/>
  <c r="R74" i="35"/>
  <c r="U69" i="35"/>
  <c r="R71" i="35"/>
  <c r="U71" i="35" s="1"/>
  <c r="S64" i="35"/>
  <c r="R64" i="35" s="1"/>
  <c r="R34" i="35"/>
  <c r="S34" i="35" s="1"/>
  <c r="R77" i="35"/>
  <c r="R68" i="35"/>
  <c r="U108" i="35"/>
  <c r="U113" i="35"/>
  <c r="O85" i="35"/>
  <c r="R115" i="35" s="1"/>
  <c r="R85" i="35"/>
  <c r="U85" i="35" s="1"/>
  <c r="U119" i="35"/>
  <c r="R82" i="35"/>
  <c r="S67" i="35"/>
  <c r="R67" i="35" s="1"/>
  <c r="R88" i="35"/>
  <c r="U112" i="35"/>
  <c r="S40" i="35"/>
  <c r="R40" i="35" s="1"/>
  <c r="P40" i="35"/>
  <c r="O40" i="35" s="1"/>
  <c r="U116" i="35"/>
  <c r="U115" i="35"/>
  <c r="U68" i="35"/>
  <c r="P20" i="35"/>
  <c r="O20" i="35" s="1"/>
  <c r="O34" i="35"/>
  <c r="P34" i="35" s="1"/>
  <c r="U75" i="35"/>
  <c r="O88" i="35"/>
  <c r="R118" i="35" s="1"/>
  <c r="U118" i="35"/>
  <c r="U74" i="35"/>
  <c r="R28" i="35"/>
  <c r="S28" i="35" s="1"/>
  <c r="U104" i="35"/>
  <c r="V117" i="35" s="1"/>
  <c r="U105" i="35"/>
  <c r="U77" i="35"/>
  <c r="O52" i="35"/>
  <c r="P52" i="35" s="1"/>
  <c r="U107" i="35"/>
  <c r="U78" i="35"/>
  <c r="O74" i="35"/>
  <c r="R104" i="35" s="1"/>
  <c r="R52" i="35"/>
  <c r="S52" i="35" s="1"/>
  <c r="O82" i="35"/>
  <c r="U86" i="35"/>
  <c r="O77" i="35"/>
  <c r="R107" i="35" s="1"/>
  <c r="U83" i="35"/>
  <c r="O71" i="35"/>
  <c r="R101" i="35" s="1"/>
  <c r="U101" i="35" s="1"/>
  <c r="O28" i="35"/>
  <c r="P28" i="35" s="1"/>
  <c r="H124" i="29"/>
  <c r="H121" i="29" s="1"/>
  <c r="H123" i="29"/>
  <c r="H120" i="29" s="1"/>
  <c r="G22" i="30"/>
  <c r="G40" i="30" s="1"/>
  <c r="M14" i="30"/>
  <c r="E72" i="8"/>
  <c r="N71" i="8"/>
  <c r="N80" i="8"/>
  <c r="D38" i="30"/>
  <c r="M37" i="30"/>
  <c r="M38" i="30" s="1"/>
  <c r="N66" i="7"/>
  <c r="N67" i="7" s="1"/>
  <c r="N69" i="7" s="1"/>
  <c r="C59" i="39"/>
  <c r="D57" i="39"/>
  <c r="AP115" i="1"/>
  <c r="AT115" i="1" s="1"/>
  <c r="G42" i="4"/>
  <c r="K81" i="8"/>
  <c r="B82" i="8"/>
  <c r="D81" i="8"/>
  <c r="J81" i="8"/>
  <c r="E81" i="8"/>
  <c r="N81" i="8" s="1"/>
  <c r="H81" i="8"/>
  <c r="G81" i="8"/>
  <c r="D113" i="29"/>
  <c r="AS890" i="1"/>
  <c r="AS13" i="1" s="1"/>
  <c r="AS10" i="1" s="1"/>
  <c r="H85" i="30"/>
  <c r="N84" i="30"/>
  <c r="N85" i="30" s="1"/>
  <c r="E42" i="8"/>
  <c r="N42" i="4"/>
  <c r="E39" i="4"/>
  <c r="E46" i="4"/>
  <c r="E52" i="4" s="1"/>
  <c r="E54" i="4" s="1"/>
  <c r="T890" i="26"/>
  <c r="T892" i="26"/>
  <c r="T2" i="26" s="1"/>
  <c r="H111" i="30"/>
  <c r="M71" i="8"/>
  <c r="G68" i="8"/>
  <c r="G72" i="8"/>
  <c r="M108" i="30"/>
  <c r="M109" i="30" s="1"/>
  <c r="N50" i="30"/>
  <c r="E102" i="30"/>
  <c r="E111" i="30" s="1"/>
  <c r="AR890" i="1"/>
  <c r="AR13" i="1" s="1"/>
  <c r="AR10" i="1" s="1"/>
  <c r="N46" i="30"/>
  <c r="H62" i="30"/>
  <c r="N61" i="30"/>
  <c r="N62" i="30" s="1"/>
  <c r="AO760" i="1"/>
  <c r="G88" i="29"/>
  <c r="G79" i="8"/>
  <c r="M79" i="8" s="1"/>
  <c r="M79" i="4"/>
  <c r="V10" i="25"/>
  <c r="V12" i="25"/>
  <c r="H13" i="25"/>
  <c r="R25" i="36"/>
  <c r="AA829" i="1"/>
  <c r="N49" i="30"/>
  <c r="S466" i="31"/>
  <c r="M47" i="8"/>
  <c r="G45" i="4"/>
  <c r="G45" i="8" s="1"/>
  <c r="AO193" i="1"/>
  <c r="AT193" i="1" s="1"/>
  <c r="O18" i="36"/>
  <c r="AT178" i="1"/>
  <c r="AP399" i="1"/>
  <c r="AT399" i="1" s="1"/>
  <c r="G44" i="29"/>
  <c r="K90" i="7"/>
  <c r="K69" i="7"/>
  <c r="N23" i="36"/>
  <c r="B23" i="36"/>
  <c r="Q85" i="4"/>
  <c r="Q85" i="8"/>
  <c r="R23" i="36"/>
  <c r="R24" i="36" s="1"/>
  <c r="V10" i="20"/>
  <c r="V12" i="20"/>
  <c r="H13" i="20"/>
  <c r="N37" i="30"/>
  <c r="E38" i="30"/>
  <c r="E40" i="30" s="1"/>
  <c r="N68" i="4"/>
  <c r="N72" i="4"/>
  <c r="A9" i="29"/>
  <c r="A9" i="30" s="1"/>
  <c r="A9" i="4"/>
  <c r="E51" i="30"/>
  <c r="N51" i="30" s="1"/>
  <c r="K51" i="30"/>
  <c r="K53" i="30" s="1"/>
  <c r="K77" i="30" s="1"/>
  <c r="D51" i="30"/>
  <c r="D53" i="30" s="1"/>
  <c r="D77" i="30" s="1"/>
  <c r="J51" i="30"/>
  <c r="J53" i="30" s="1"/>
  <c r="J77" i="30" s="1"/>
  <c r="G51" i="30"/>
  <c r="H51" i="30"/>
  <c r="H53" i="30" s="1"/>
  <c r="H77" i="30" s="1"/>
  <c r="T896" i="25"/>
  <c r="G66" i="4"/>
  <c r="G65" i="8"/>
  <c r="D83" i="4"/>
  <c r="D89" i="4" s="1"/>
  <c r="D91" i="4" s="1"/>
  <c r="D76" i="8"/>
  <c r="D73" i="4"/>
  <c r="N35" i="8"/>
  <c r="N38" i="8"/>
  <c r="AT95" i="1"/>
  <c r="AP829" i="1"/>
  <c r="AP890" i="1" s="1"/>
  <c r="AP13" i="1" s="1"/>
  <c r="E76" i="8"/>
  <c r="N76" i="8" s="1"/>
  <c r="N76" i="4"/>
  <c r="D77" i="8"/>
  <c r="Z890" i="1"/>
  <c r="Z914" i="1"/>
  <c r="Z915" i="1" s="1"/>
  <c r="G76" i="8"/>
  <c r="G73" i="4"/>
  <c r="P57" i="39"/>
  <c r="O61" i="39"/>
  <c r="O59" i="39"/>
  <c r="O58" i="39"/>
  <c r="G14" i="8"/>
  <c r="M14" i="8" s="1"/>
  <c r="M14" i="4"/>
  <c r="G12" i="4"/>
  <c r="M68" i="8"/>
  <c r="M72" i="8"/>
  <c r="V466" i="31"/>
  <c r="K124" i="29"/>
  <c r="K121" i="29" s="1"/>
  <c r="K123" i="29"/>
  <c r="Y470" i="31"/>
  <c r="M102" i="30"/>
  <c r="G12" i="8"/>
  <c r="M13" i="8"/>
  <c r="G20" i="8"/>
  <c r="G28" i="8" s="1"/>
  <c r="N111" i="30"/>
  <c r="AT404" i="1"/>
  <c r="AO829" i="1"/>
  <c r="D111" i="30"/>
  <c r="G82" i="8"/>
  <c r="G83" i="4"/>
  <c r="G89" i="4" s="1"/>
  <c r="G41" i="8"/>
  <c r="M41" i="4"/>
  <c r="E77" i="8"/>
  <c r="N77" i="8" s="1"/>
  <c r="N77" i="4"/>
  <c r="E75" i="8"/>
  <c r="E83" i="4"/>
  <c r="E89" i="4" s="1"/>
  <c r="E91" i="4" s="1"/>
  <c r="E73" i="4"/>
  <c r="N75" i="4"/>
  <c r="G45" i="30"/>
  <c r="M45" i="29"/>
  <c r="G53" i="29"/>
  <c r="G77" i="29" s="1"/>
  <c r="AW12" i="1"/>
  <c r="AW10" i="1"/>
  <c r="AV8" i="1"/>
  <c r="R22" i="36"/>
  <c r="H13" i="1"/>
  <c r="M2" i="30"/>
  <c r="M2" i="29"/>
  <c r="M2" i="8"/>
  <c r="O4" i="31"/>
  <c r="O466" i="31"/>
  <c r="G46" i="4" l="1"/>
  <c r="G39" i="4"/>
  <c r="A61" i="39"/>
  <c r="A62" i="39"/>
  <c r="U88" i="35"/>
  <c r="S91" i="35"/>
  <c r="S13" i="1"/>
  <c r="T896" i="1"/>
  <c r="U82" i="35"/>
  <c r="M20" i="30"/>
  <c r="M22" i="30" s="1"/>
  <c r="D22" i="30"/>
  <c r="D40" i="30" s="1"/>
  <c r="M8" i="36"/>
  <c r="M6" i="36"/>
  <c r="G6" i="4"/>
  <c r="G6" i="8" s="1"/>
  <c r="R8" i="36"/>
  <c r="D6" i="4"/>
  <c r="D6" i="8" s="1"/>
  <c r="M4" i="36"/>
  <c r="R4" i="36"/>
  <c r="M2" i="36"/>
  <c r="M43" i="8"/>
  <c r="D46" i="8"/>
  <c r="D52" i="8" s="1"/>
  <c r="D54" i="8" s="1"/>
  <c r="H113" i="30"/>
  <c r="AA890" i="1"/>
  <c r="AA13" i="1" s="1"/>
  <c r="AA914" i="1"/>
  <c r="AA915" i="1" s="1"/>
  <c r="O37" i="36"/>
  <c r="E2" i="4" s="1"/>
  <c r="AT760" i="1"/>
  <c r="T896" i="26"/>
  <c r="T13" i="26"/>
  <c r="N42" i="8"/>
  <c r="E39" i="8"/>
  <c r="E46" i="8"/>
  <c r="E52" i="8" s="1"/>
  <c r="E54" i="8" s="1"/>
  <c r="D123" i="29"/>
  <c r="D120" i="29" s="1"/>
  <c r="D124" i="29"/>
  <c r="D121" i="29" s="1"/>
  <c r="G42" i="8"/>
  <c r="M42" i="8" s="1"/>
  <c r="M42" i="4"/>
  <c r="N68" i="8"/>
  <c r="N72" i="8"/>
  <c r="R112" i="35"/>
  <c r="S121" i="35" s="1"/>
  <c r="P91" i="35"/>
  <c r="P80" i="35"/>
  <c r="P67" i="4" s="1"/>
  <c r="P67" i="8" s="1"/>
  <c r="R98" i="35"/>
  <c r="G73" i="8"/>
  <c r="A60" i="4"/>
  <c r="A9" i="8"/>
  <c r="A60" i="8" s="1"/>
  <c r="J77" i="4"/>
  <c r="J75" i="4"/>
  <c r="J76" i="4"/>
  <c r="K57" i="7"/>
  <c r="J82" i="4"/>
  <c r="N90" i="7"/>
  <c r="N57" i="7" s="1"/>
  <c r="N18" i="36"/>
  <c r="B18" i="36"/>
  <c r="M81" i="8"/>
  <c r="V80" i="35"/>
  <c r="G33" i="8"/>
  <c r="M33" i="4"/>
  <c r="G34" i="4"/>
  <c r="G52" i="4" s="1"/>
  <c r="G54" i="4" s="1"/>
  <c r="G30" i="4"/>
  <c r="AT829" i="1"/>
  <c r="AT890" i="1" s="1"/>
  <c r="AT13" i="1" s="1"/>
  <c r="AT10" i="1" s="1"/>
  <c r="AA892" i="1"/>
  <c r="AA2" i="1" s="1"/>
  <c r="M51" i="30"/>
  <c r="M44" i="29"/>
  <c r="G44" i="30"/>
  <c r="M44" i="30" s="1"/>
  <c r="R466" i="31"/>
  <c r="R4" i="31"/>
  <c r="D82" i="8"/>
  <c r="K82" i="8"/>
  <c r="K73" i="8" s="1"/>
  <c r="E82" i="8"/>
  <c r="H82" i="8"/>
  <c r="V91" i="35"/>
  <c r="J123" i="29"/>
  <c r="J120" i="29" s="1"/>
  <c r="J124" i="29"/>
  <c r="J121" i="29" s="1"/>
  <c r="K113" i="30"/>
  <c r="D113" i="30"/>
  <c r="D124" i="30" s="1"/>
  <c r="G83" i="8"/>
  <c r="G89" i="8" s="1"/>
  <c r="G88" i="30"/>
  <c r="G90" i="29"/>
  <c r="G111" i="29" s="1"/>
  <c r="G113" i="29" s="1"/>
  <c r="M88" i="29"/>
  <c r="M90" i="29" s="1"/>
  <c r="M111" i="29" s="1"/>
  <c r="E53" i="30"/>
  <c r="E77" i="30" s="1"/>
  <c r="E113" i="30" s="1"/>
  <c r="S80" i="35"/>
  <c r="J95" i="30"/>
  <c r="J111" i="30" s="1"/>
  <c r="J113" i="30" s="1"/>
  <c r="M92" i="30"/>
  <c r="M95" i="30" s="1"/>
  <c r="N38" i="30"/>
  <c r="D125" i="30"/>
  <c r="D122" i="30" s="1"/>
  <c r="E103" i="4"/>
  <c r="E100" i="4"/>
  <c r="M12" i="8"/>
  <c r="M20" i="8"/>
  <c r="M28" i="8" s="1"/>
  <c r="U4" i="31"/>
  <c r="U466" i="31"/>
  <c r="M12" i="4"/>
  <c r="M20" i="4"/>
  <c r="M28" i="4" s="1"/>
  <c r="M45" i="30"/>
  <c r="G53" i="30"/>
  <c r="G77" i="30" s="1"/>
  <c r="E73" i="8"/>
  <c r="N75" i="8"/>
  <c r="E83" i="8"/>
  <c r="E89" i="8" s="1"/>
  <c r="E91" i="8" s="1"/>
  <c r="X470" i="31"/>
  <c r="X2" i="31"/>
  <c r="G66" i="8"/>
  <c r="K120" i="29"/>
  <c r="D83" i="8"/>
  <c r="D89" i="8" s="1"/>
  <c r="D91" i="8" s="1"/>
  <c r="D73" i="8"/>
  <c r="G91" i="4"/>
  <c r="J2" i="4"/>
  <c r="M41" i="8"/>
  <c r="G46" i="8"/>
  <c r="G39" i="8"/>
  <c r="AO890" i="1"/>
  <c r="AP892" i="1"/>
  <c r="AP2" i="1" s="1"/>
  <c r="Z13" i="1"/>
  <c r="AA896" i="1"/>
  <c r="D103" i="4"/>
  <c r="D100" i="4"/>
  <c r="S93" i="35" l="1"/>
  <c r="P66" i="4"/>
  <c r="P66" i="8" s="1"/>
  <c r="S110" i="35"/>
  <c r="S111" i="35" s="1"/>
  <c r="U98" i="35"/>
  <c r="V110" i="35" s="1"/>
  <c r="Q29" i="29" s="1"/>
  <c r="P114" i="29"/>
  <c r="P114" i="30" s="1"/>
  <c r="P75" i="29"/>
  <c r="P30" i="29"/>
  <c r="P54" i="29"/>
  <c r="P54" i="30" s="1"/>
  <c r="V114" i="35"/>
  <c r="V121" i="35" s="1"/>
  <c r="G124" i="29"/>
  <c r="G121" i="29" s="1"/>
  <c r="G123" i="29"/>
  <c r="G120" i="29" s="1"/>
  <c r="S113" i="35"/>
  <c r="E124" i="30"/>
  <c r="E125" i="30"/>
  <c r="E122" i="30" s="1"/>
  <c r="G103" i="4"/>
  <c r="J125" i="30"/>
  <c r="J122" i="30" s="1"/>
  <c r="J124" i="30"/>
  <c r="V94" i="35"/>
  <c r="V93" i="35"/>
  <c r="V92" i="35"/>
  <c r="M34" i="4"/>
  <c r="M30" i="4"/>
  <c r="J82" i="8"/>
  <c r="J77" i="8"/>
  <c r="M77" i="8" s="1"/>
  <c r="M77" i="4"/>
  <c r="H124" i="30"/>
  <c r="H125" i="30"/>
  <c r="H122" i="30" s="1"/>
  <c r="S82" i="35"/>
  <c r="S81" i="35"/>
  <c r="P82" i="4"/>
  <c r="P82" i="8" s="1"/>
  <c r="P78" i="4"/>
  <c r="P45" i="4"/>
  <c r="P64" i="4"/>
  <c r="P65" i="4"/>
  <c r="S83" i="35"/>
  <c r="P40" i="4"/>
  <c r="G90" i="30"/>
  <c r="G111" i="30" s="1"/>
  <c r="G113" i="30" s="1"/>
  <c r="M88" i="30"/>
  <c r="M90" i="30" s="1"/>
  <c r="M111" i="30" s="1"/>
  <c r="K125" i="30"/>
  <c r="K122" i="30" s="1"/>
  <c r="K124" i="30"/>
  <c r="H83" i="8"/>
  <c r="H89" i="8" s="1"/>
  <c r="H91" i="8" s="1"/>
  <c r="H73" i="8"/>
  <c r="M33" i="8"/>
  <c r="G34" i="8"/>
  <c r="G30" i="8"/>
  <c r="P83" i="35"/>
  <c r="P82" i="35"/>
  <c r="Q78" i="4"/>
  <c r="Q64" i="4"/>
  <c r="P81" i="35"/>
  <c r="Q82" i="4"/>
  <c r="Q45" i="4"/>
  <c r="Q65" i="4"/>
  <c r="Q40" i="4"/>
  <c r="S92" i="35"/>
  <c r="N37" i="36"/>
  <c r="B37" i="36"/>
  <c r="G52" i="8"/>
  <c r="G54" i="8" s="1"/>
  <c r="G100" i="8" s="1"/>
  <c r="V81" i="35"/>
  <c r="V82" i="35"/>
  <c r="V83" i="35"/>
  <c r="P48" i="29"/>
  <c r="P74" i="29"/>
  <c r="P29" i="29"/>
  <c r="J76" i="8"/>
  <c r="M76" i="8" s="1"/>
  <c r="M76" i="4"/>
  <c r="V113" i="35"/>
  <c r="P92" i="35"/>
  <c r="P94" i="35"/>
  <c r="P93" i="35"/>
  <c r="K83" i="8"/>
  <c r="K89" i="8" s="1"/>
  <c r="K91" i="8" s="1"/>
  <c r="G91" i="8"/>
  <c r="J75" i="8"/>
  <c r="J73" i="4"/>
  <c r="J83" i="4"/>
  <c r="J89" i="4" s="1"/>
  <c r="J91" i="4" s="1"/>
  <c r="M75" i="4"/>
  <c r="S94" i="35"/>
  <c r="S122" i="35"/>
  <c r="S124" i="35"/>
  <c r="S123" i="35"/>
  <c r="D3" i="39"/>
  <c r="D103" i="8"/>
  <c r="D100" i="8"/>
  <c r="E3" i="39"/>
  <c r="E2" i="39" s="1"/>
  <c r="E1" i="39" s="1"/>
  <c r="E100" i="8"/>
  <c r="E103" i="8"/>
  <c r="G100" i="4"/>
  <c r="AO13" i="1"/>
  <c r="AP896" i="1"/>
  <c r="E2" i="30"/>
  <c r="E2" i="29"/>
  <c r="E2" i="8"/>
  <c r="D128" i="39"/>
  <c r="D121" i="30"/>
  <c r="J2" i="30"/>
  <c r="J2" i="8"/>
  <c r="J2" i="29"/>
  <c r="E121" i="30"/>
  <c r="E128" i="39"/>
  <c r="E127" i="39" s="1"/>
  <c r="E66" i="39" s="1"/>
  <c r="G103" i="8" l="1"/>
  <c r="P30" i="30"/>
  <c r="P31" i="30" s="1"/>
  <c r="P31" i="29"/>
  <c r="M82" i="4"/>
  <c r="S112" i="35"/>
  <c r="P75" i="30"/>
  <c r="P76" i="30" s="1"/>
  <c r="P76" i="29"/>
  <c r="P55" i="29"/>
  <c r="P55" i="30" s="1"/>
  <c r="P115" i="29"/>
  <c r="P115" i="30" s="1"/>
  <c r="P77" i="29"/>
  <c r="P77" i="30" s="1"/>
  <c r="P32" i="29"/>
  <c r="P32" i="30" s="1"/>
  <c r="V124" i="35"/>
  <c r="V112" i="35"/>
  <c r="V123" i="35"/>
  <c r="Q74" i="29"/>
  <c r="Q48" i="29"/>
  <c r="Q48" i="30" s="1"/>
  <c r="V122" i="35"/>
  <c r="V111" i="35"/>
  <c r="G124" i="30"/>
  <c r="G125" i="30"/>
  <c r="G122" i="30" s="1"/>
  <c r="N64" i="4"/>
  <c r="Q64" i="8"/>
  <c r="N64" i="8" s="1"/>
  <c r="I3" i="39"/>
  <c r="I2" i="39" s="1"/>
  <c r="I1" i="39" s="1"/>
  <c r="H100" i="8"/>
  <c r="H103" i="8"/>
  <c r="P64" i="8"/>
  <c r="M64" i="8" s="1"/>
  <c r="M64" i="4"/>
  <c r="H3" i="39"/>
  <c r="H2" i="39" s="1"/>
  <c r="G5" i="39" s="1"/>
  <c r="J103" i="4"/>
  <c r="J100" i="4"/>
  <c r="M3" i="39"/>
  <c r="M2" i="39" s="1"/>
  <c r="M1" i="39" s="1"/>
  <c r="K100" i="8"/>
  <c r="K103" i="8"/>
  <c r="Q29" i="30"/>
  <c r="N29" i="29"/>
  <c r="N40" i="29" s="1"/>
  <c r="M29" i="29"/>
  <c r="M40" i="29" s="1"/>
  <c r="P29" i="30"/>
  <c r="Q45" i="8"/>
  <c r="N45" i="8" s="1"/>
  <c r="N45" i="4"/>
  <c r="Q78" i="8"/>
  <c r="N78" i="4"/>
  <c r="Q83" i="4"/>
  <c r="K121" i="30"/>
  <c r="M128" i="39"/>
  <c r="M127" i="39" s="1"/>
  <c r="M66" i="39" s="1"/>
  <c r="P40" i="8"/>
  <c r="M40" i="4"/>
  <c r="P46" i="4"/>
  <c r="P45" i="8"/>
  <c r="M45" i="8" s="1"/>
  <c r="M45" i="4"/>
  <c r="J121" i="30"/>
  <c r="L128" i="39"/>
  <c r="L127" i="39" s="1"/>
  <c r="Q74" i="30"/>
  <c r="N74" i="30" s="1"/>
  <c r="N74" i="29"/>
  <c r="M74" i="29"/>
  <c r="P74" i="30"/>
  <c r="M74" i="30" s="1"/>
  <c r="Q82" i="8"/>
  <c r="N82" i="8" s="1"/>
  <c r="N82" i="4"/>
  <c r="M30" i="8"/>
  <c r="M34" i="8"/>
  <c r="M78" i="4"/>
  <c r="M73" i="4" s="1"/>
  <c r="P78" i="8"/>
  <c r="P83" i="4"/>
  <c r="V95" i="35"/>
  <c r="Q53" i="29"/>
  <c r="Q113" i="29" s="1"/>
  <c r="Q121" i="29" s="1"/>
  <c r="Q120" i="29" s="1"/>
  <c r="J83" i="8"/>
  <c r="J89" i="8" s="1"/>
  <c r="J91" i="8" s="1"/>
  <c r="J73" i="8"/>
  <c r="M75" i="8"/>
  <c r="P48" i="30"/>
  <c r="P53" i="29"/>
  <c r="P113" i="29" s="1"/>
  <c r="P121" i="29" s="1"/>
  <c r="P120" i="29" s="1"/>
  <c r="M48" i="29"/>
  <c r="M53" i="29" s="1"/>
  <c r="M77" i="29" s="1"/>
  <c r="Q40" i="8"/>
  <c r="Q46" i="4"/>
  <c r="N40" i="4"/>
  <c r="P65" i="8"/>
  <c r="M65" i="8" s="1"/>
  <c r="M66" i="8" s="1"/>
  <c r="M65" i="4"/>
  <c r="H121" i="30"/>
  <c r="I128" i="39"/>
  <c r="I127" i="39" s="1"/>
  <c r="I66" i="39" s="1"/>
  <c r="M82" i="8"/>
  <c r="N65" i="4"/>
  <c r="Y468" i="31" s="1"/>
  <c r="Q65" i="8"/>
  <c r="N65" i="8" s="1"/>
  <c r="D2" i="39"/>
  <c r="H128" i="39"/>
  <c r="H127" i="39" s="1"/>
  <c r="G121" i="30"/>
  <c r="D127" i="39"/>
  <c r="G3" i="39" l="1"/>
  <c r="H1" i="39"/>
  <c r="M113" i="29"/>
  <c r="N48" i="29"/>
  <c r="N53" i="29" s="1"/>
  <c r="G53" i="39"/>
  <c r="P101" i="4"/>
  <c r="G2" i="39"/>
  <c r="Y4" i="31"/>
  <c r="X468" i="31"/>
  <c r="N40" i="8"/>
  <c r="Q46" i="8"/>
  <c r="M83" i="4"/>
  <c r="M89" i="4" s="1"/>
  <c r="Q53" i="30"/>
  <c r="N48" i="30"/>
  <c r="N53" i="30" s="1"/>
  <c r="N77" i="30" s="1"/>
  <c r="N78" i="8"/>
  <c r="Q83" i="8"/>
  <c r="Q113" i="30"/>
  <c r="Q122" i="30" s="1"/>
  <c r="Q121" i="30" s="1"/>
  <c r="N29" i="30"/>
  <c r="N40" i="30" s="1"/>
  <c r="N113" i="30" s="1"/>
  <c r="N66" i="8"/>
  <c r="M123" i="29"/>
  <c r="M120" i="29" s="1"/>
  <c r="M124" i="29"/>
  <c r="M121" i="29" s="1"/>
  <c r="N77" i="29"/>
  <c r="N113" i="29" s="1"/>
  <c r="L66" i="39"/>
  <c r="K127" i="39"/>
  <c r="K128" i="39"/>
  <c r="K130" i="39"/>
  <c r="P100" i="4"/>
  <c r="N66" i="4"/>
  <c r="N39" i="4"/>
  <c r="N46" i="4"/>
  <c r="N52" i="4" s="1"/>
  <c r="N54" i="4" s="1"/>
  <c r="P83" i="8"/>
  <c r="M78" i="8"/>
  <c r="M73" i="8" s="1"/>
  <c r="M39" i="4"/>
  <c r="M46" i="4"/>
  <c r="M52" i="4" s="1"/>
  <c r="M54" i="4" s="1"/>
  <c r="Q100" i="4"/>
  <c r="Q101" i="4"/>
  <c r="M48" i="30"/>
  <c r="M53" i="30" s="1"/>
  <c r="M77" i="30" s="1"/>
  <c r="M113" i="30" s="1"/>
  <c r="P53" i="30"/>
  <c r="J103" i="8"/>
  <c r="J100" i="8"/>
  <c r="L3" i="39"/>
  <c r="M40" i="8"/>
  <c r="P46" i="8"/>
  <c r="N83" i="4"/>
  <c r="N89" i="4" s="1"/>
  <c r="N73" i="4"/>
  <c r="P113" i="30"/>
  <c r="P122" i="30" s="1"/>
  <c r="P121" i="30" s="1"/>
  <c r="M29" i="30"/>
  <c r="M40" i="30" s="1"/>
  <c r="M66" i="4"/>
  <c r="M91" i="4" s="1"/>
  <c r="G127" i="39"/>
  <c r="G130" i="39"/>
  <c r="G128" i="39"/>
  <c r="H66" i="39"/>
  <c r="C128" i="39"/>
  <c r="C127" i="39"/>
  <c r="D66" i="39"/>
  <c r="C130" i="39"/>
  <c r="C2" i="39"/>
  <c r="D1" i="39"/>
  <c r="C5" i="39"/>
  <c r="C53" i="39"/>
  <c r="C3" i="39"/>
  <c r="N124" i="30"/>
  <c r="N125" i="30" l="1"/>
  <c r="N122" i="30" s="1"/>
  <c r="N124" i="29"/>
  <c r="N121" i="29" s="1"/>
  <c r="Y466" i="31"/>
  <c r="N123" i="29"/>
  <c r="N120" i="29" s="1"/>
  <c r="M46" i="8"/>
  <c r="M52" i="8" s="1"/>
  <c r="M54" i="8" s="1"/>
  <c r="M39" i="8"/>
  <c r="N62" i="4"/>
  <c r="N91" i="4"/>
  <c r="N103" i="4" s="1"/>
  <c r="P100" i="8"/>
  <c r="P101" i="8"/>
  <c r="M100" i="4"/>
  <c r="M103" i="4"/>
  <c r="N73" i="8"/>
  <c r="N83" i="8"/>
  <c r="N89" i="8" s="1"/>
  <c r="N91" i="8" s="1"/>
  <c r="Q100" i="8"/>
  <c r="Q101" i="8"/>
  <c r="N100" i="4"/>
  <c r="L2" i="39"/>
  <c r="M124" i="30"/>
  <c r="M125" i="30"/>
  <c r="M122" i="30" s="1"/>
  <c r="M83" i="8"/>
  <c r="M89" i="8" s="1"/>
  <c r="M91" i="8" s="1"/>
  <c r="N39" i="8"/>
  <c r="N46" i="8"/>
  <c r="N52" i="8" s="1"/>
  <c r="N54" i="8" s="1"/>
  <c r="Q128" i="39"/>
  <c r="N121" i="30"/>
  <c r="M103" i="8" l="1"/>
  <c r="M100" i="8"/>
  <c r="P3" i="39"/>
  <c r="N100" i="8"/>
  <c r="N103" i="8"/>
  <c r="Q3" i="39"/>
  <c r="Q2" i="39" s="1"/>
  <c r="Q1" i="39" s="1"/>
  <c r="P128" i="39"/>
  <c r="P127" i="39" s="1"/>
  <c r="P66" i="39" s="1"/>
  <c r="M121" i="30"/>
  <c r="X466" i="31"/>
  <c r="X4" i="31"/>
  <c r="K3" i="39"/>
  <c r="L1" i="39"/>
  <c r="K5" i="39"/>
  <c r="K2" i="39"/>
  <c r="K53" i="39"/>
  <c r="Q127" i="39"/>
  <c r="A128" i="39" l="1"/>
  <c r="A133" i="39" s="1"/>
  <c r="P2" i="39"/>
  <c r="A3" i="39"/>
  <c r="Q66" i="39"/>
  <c r="O130" i="39"/>
  <c r="O128" i="39"/>
  <c r="O127" i="39"/>
  <c r="A131" i="39" l="1"/>
  <c r="A132" i="39"/>
  <c r="A130" i="39"/>
  <c r="A53" i="39"/>
  <c r="A55" i="39"/>
  <c r="A5" i="39"/>
  <c r="A7" i="39"/>
  <c r="A6" i="39"/>
  <c r="A54" i="39"/>
  <c r="O3" i="39"/>
  <c r="P1" i="39"/>
  <c r="O53" i="39"/>
  <c r="O5" i="39"/>
  <c r="O2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 shapeId="0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1 г.
                3 0   ю н и   2 0 2 1 г.
                30  септември  2021 г.
                31  декември  2021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<sst xmlns="http://schemas.openxmlformats.org/spreadsheetml/2006/main" count="8531" uniqueCount="2312">
  <si>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</si>
  <si>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</si>
  <si>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</si>
  <si>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</si>
  <si>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</si>
  <si>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</si>
  <si>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</si>
  <si>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</si>
  <si>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</si>
  <si>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</si>
  <si>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</si>
  <si>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</si>
  <si>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</si>
  <si>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</si>
  <si>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</si>
  <si>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</si>
  <si>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</si>
  <si>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</si>
  <si>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</si>
  <si>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</si>
  <si>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</si>
  <si>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</si>
  <si>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</si>
  <si>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</si>
  <si>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</si>
  <si>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</si>
  <si>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</si>
  <si>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</si>
  <si>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</si>
  <si>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</si>
  <si>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</si>
  <si>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</si>
  <si>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</si>
  <si>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</si>
  <si>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</si>
  <si>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</si>
  <si>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</si>
  <si>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</si>
  <si>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</si>
  <si>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</si>
  <si>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</si>
  <si>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</si>
  <si>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</si>
  <si>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</si>
  <si>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</si>
  <si>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</si>
  <si>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</si>
  <si>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</si>
  <si>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</si>
  <si>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</si>
  <si>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</si>
  <si>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</si>
  <si>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</si>
  <si>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</si>
  <si>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</si>
  <si>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</si>
  <si>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</si>
  <si>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</si>
  <si>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</si>
  <si>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</si>
  <si>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</si>
  <si>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</si>
  <si>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</si>
  <si>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</si>
  <si>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</si>
  <si>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</si>
  <si>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</si>
  <si>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</si>
  <si>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</si>
  <si>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</si>
  <si>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</si>
  <si>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</si>
  <si>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</si>
  <si>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</si>
  <si>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</si>
  <si>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</si>
  <si>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</si>
  <si>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</si>
  <si>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</si>
  <si>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</si>
  <si>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</si>
  <si>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</si>
  <si>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</si>
  <si>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</si>
  <si>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</si>
  <si>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</si>
  <si>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</si>
  <si>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</si>
  <si>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</si>
  <si>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</si>
  <si>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</si>
  <si>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</si>
  <si>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</si>
  <si>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</si>
  <si>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</si>
  <si>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</si>
  <si>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</si>
  <si>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</si>
  <si>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</si>
  <si>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</si>
  <si>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</si>
  <si>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</si>
  <si>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</si>
  <si>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</si>
  <si>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</si>
  <si>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</si>
  <si>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</si>
  <si>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</si>
  <si>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</si>
  <si>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</si>
  <si>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</si>
  <si>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</si>
  <si>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</si>
  <si>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</si>
  <si>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</si>
  <si>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</si>
  <si>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</si>
  <si>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</si>
  <si>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</si>
  <si>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</si>
  <si>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</si>
  <si>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</si>
  <si>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</si>
  <si>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</si>
  <si>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</si>
  <si>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</si>
  <si>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</si>
  <si>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</si>
  <si>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</si>
  <si>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</si>
  <si>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</si>
  <si>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</si>
  <si>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</si>
  <si>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</si>
  <si>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</si>
  <si>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</si>
  <si>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</si>
  <si>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</si>
  <si>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</si>
  <si>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</si>
  <si>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</si>
  <si>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</si>
  <si>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</si>
  <si>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</si>
  <si>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</si>
  <si>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</si>
  <si>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</si>
  <si>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</si>
  <si>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</si>
  <si>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</si>
  <si>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</si>
  <si>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</si>
  <si>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</si>
  <si>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</si>
  <si>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</si>
  <si>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</si>
  <si>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</si>
  <si>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</si>
  <si>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</si>
  <si>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</si>
  <si>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</si>
  <si>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</si>
  <si>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</si>
  <si>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</si>
  <si>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</si>
  <si>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</si>
  <si>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</si>
  <si>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</si>
  <si>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</si>
  <si>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</si>
  <si>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</si>
  <si>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</si>
  <si>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</si>
  <si>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</si>
  <si>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</si>
  <si>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</si>
  <si>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</si>
  <si>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</si>
  <si>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</si>
  <si>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</si>
  <si>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</si>
  <si>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</si>
  <si>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</si>
  <si>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</si>
  <si>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</si>
  <si>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</si>
  <si>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</si>
  <si>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</si>
  <si>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</si>
  <si>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</si>
  <si>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</si>
  <si>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</si>
  <si>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</si>
  <si>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</si>
  <si>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</si>
  <si>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</si>
  <si>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</si>
  <si>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</si>
  <si>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</si>
  <si>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</si>
  <si>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</si>
  <si>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</si>
  <si>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</si>
  <si>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</si>
  <si>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</si>
  <si>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</si>
  <si>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</si>
  <si>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</si>
  <si>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</si>
  <si>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</si>
  <si>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</si>
  <si>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</si>
  <si>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</si>
  <si>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</si>
  <si>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</si>
  <si>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</si>
  <si>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</si>
  <si>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</si>
  <si>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</si>
  <si>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</si>
  <si>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</si>
  <si>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</si>
  <si>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</si>
  <si>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</si>
  <si>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</si>
  <si>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</si>
  <si>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</si>
  <si>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</si>
  <si>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</si>
  <si>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</si>
  <si>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</si>
  <si>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</si>
  <si>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</si>
  <si>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</si>
  <si>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</si>
  <si>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</si>
  <si>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</si>
  <si>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</si>
  <si>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</si>
  <si>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</si>
  <si>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</si>
  <si>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</si>
  <si>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</si>
  <si>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</si>
  <si>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</si>
  <si>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</si>
  <si>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</si>
  <si>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</si>
  <si>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</si>
  <si>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</si>
  <si>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</si>
  <si>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</si>
  <si>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</si>
  <si>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</si>
  <si>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</si>
  <si>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</si>
  <si>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</si>
  <si>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</si>
  <si>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</si>
  <si>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</si>
  <si>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</si>
  <si>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</si>
  <si>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</si>
  <si>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</si>
  <si>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</si>
  <si>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</si>
  <si>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</si>
  <si>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</si>
  <si>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</si>
  <si>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</si>
  <si>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</si>
  <si>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</si>
  <si>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</si>
  <si>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</si>
  <si>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</si>
  <si>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</si>
  <si>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</si>
  <si>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</si>
  <si>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</si>
  <si>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</si>
  <si>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</si>
  <si>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</si>
  <si>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</si>
  <si>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</si>
  <si>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</si>
  <si>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</si>
  <si>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</si>
  <si>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</si>
  <si>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</si>
  <si>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</si>
  <si>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</si>
  <si>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</si>
  <si>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</si>
  <si>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</si>
  <si>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</si>
  <si>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</si>
  <si>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</si>
  <si>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</si>
  <si>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</si>
  <si>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</si>
  <si>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</si>
  <si>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</si>
  <si>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</si>
  <si>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</si>
  <si>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</si>
  <si>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</si>
  <si>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</si>
  <si>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</si>
  <si>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</si>
  <si>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</si>
  <si>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</si>
  <si>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</si>
  <si>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</si>
  <si>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</si>
  <si>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</si>
  <si>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</si>
  <si>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</si>
  <si>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</si>
  <si>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</si>
  <si>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</si>
  <si>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</si>
  <si>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</si>
  <si>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</si>
  <si>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</si>
  <si>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</si>
  <si>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</si>
  <si>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</si>
  <si>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</si>
  <si>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</si>
  <si>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</si>
  <si>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</si>
  <si>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</si>
  <si>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</si>
  <si>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</si>
  <si>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</si>
  <si>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</si>
  <si>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</si>
  <si>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</si>
  <si>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</si>
  <si>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</si>
  <si>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</si>
  <si>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</si>
  <si>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</si>
  <si>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</si>
  <si>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</si>
  <si>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</si>
  <si>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</si>
  <si>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</si>
  <si>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</si>
  <si>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</si>
  <si>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</si>
  <si>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</si>
  <si>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</si>
  <si>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</si>
  <si>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</si>
  <si>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</si>
  <si>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</si>
  <si>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</si>
  <si>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</si>
  <si>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</si>
  <si>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</si>
  <si>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</si>
  <si>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</si>
  <si>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</si>
  <si>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</si>
  <si>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</si>
  <si>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</si>
  <si>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</si>
  <si>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</si>
  <si>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</si>
  <si>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</si>
  <si>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</si>
  <si>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</si>
  <si>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</si>
  <si>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</si>
  <si>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</si>
  <si>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</si>
  <si>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</si>
  <si>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</si>
  <si>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</si>
  <si>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</si>
  <si>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</si>
  <si>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</si>
  <si>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</si>
  <si>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</si>
  <si>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</si>
  <si>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</si>
  <si>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</si>
  <si>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</si>
  <si>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</si>
  <si>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</si>
  <si>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</si>
  <si>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</si>
  <si>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</si>
  <si>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</si>
  <si>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</si>
  <si>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</si>
  <si>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</si>
  <si>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</si>
  <si>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</si>
  <si>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</si>
  <si>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</si>
  <si>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</si>
  <si>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</si>
  <si>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</si>
  <si>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</si>
  <si>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</si>
  <si>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</si>
  <si>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</si>
  <si>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</si>
  <si>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</si>
  <si>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</si>
  <si>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</si>
  <si>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</si>
  <si>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</si>
  <si>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</si>
  <si>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</si>
  <si>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</si>
  <si>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</si>
  <si>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</si>
  <si>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</si>
  <si>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</si>
  <si>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</si>
  <si>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</si>
  <si>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</si>
  <si>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</si>
  <si>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</si>
  <si>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</si>
  <si>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</si>
  <si>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</si>
  <si>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</si>
  <si>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</si>
  <si>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</si>
  <si>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</si>
  <si>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</si>
  <si>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</si>
  <si>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</si>
  <si>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</si>
  <si>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</si>
  <si>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</si>
  <si>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</si>
  <si>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</si>
  <si>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</si>
  <si>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</si>
  <si>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</si>
  <si>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</si>
  <si>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</si>
  <si>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</si>
  <si>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</si>
  <si>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</si>
  <si>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</si>
  <si>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</si>
  <si>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</si>
  <si>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</si>
  <si>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</si>
  <si>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</si>
  <si>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</si>
  <si>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</si>
  <si>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</si>
  <si>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</si>
  <si>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</si>
  <si>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</si>
  <si>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</si>
  <si>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</si>
  <si>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</si>
  <si>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</si>
  <si>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</si>
  <si>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</si>
  <si>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</si>
  <si>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</si>
  <si>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</si>
  <si>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</si>
  <si>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</si>
  <si>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</si>
  <si>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</si>
  <si>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</si>
  <si>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</si>
  <si>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</si>
  <si>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</si>
  <si>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</si>
  <si>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</si>
  <si>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</si>
  <si>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</si>
  <si>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</si>
  <si>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</si>
  <si>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</si>
  <si>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</si>
  <si>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</si>
  <si>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</si>
  <si>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</si>
  <si>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</si>
  <si>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</si>
  <si>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</si>
  <si>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</si>
  <si>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</si>
  <si>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</si>
  <si>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</si>
  <si>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</si>
  <si>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</si>
  <si>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</si>
  <si>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</si>
  <si>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</si>
  <si>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</si>
  <si>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</si>
  <si>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</si>
  <si>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</si>
  <si>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</si>
  <si>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</si>
  <si>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</si>
  <si>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</si>
  <si>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</si>
  <si>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</si>
  <si>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</si>
  <si>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</si>
  <si>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</si>
  <si>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</si>
  <si>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</si>
  <si>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</si>
  <si>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</si>
  <si>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</si>
  <si>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</si>
  <si>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</si>
  <si>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</si>
  <si>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</si>
  <si>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</si>
  <si>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</si>
  <si>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</si>
  <si>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</si>
  <si>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</si>
  <si>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</si>
  <si>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</si>
  <si>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</si>
  <si>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</si>
  <si>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</si>
  <si>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</si>
  <si>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</si>
  <si>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</si>
  <si>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</si>
  <si>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</si>
  <si>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</si>
  <si>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</si>
  <si>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</si>
  <si>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</si>
  <si>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</si>
  <si>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</si>
  <si>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</si>
  <si>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</si>
  <si>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</si>
  <si>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</si>
  <si>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</si>
  <si>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</si>
  <si>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</si>
  <si>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</si>
  <si>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</si>
  <si>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</si>
  <si>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</si>
  <si>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</si>
  <si>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</si>
  <si>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</si>
  <si>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</si>
  <si>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</si>
  <si>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</si>
  <si>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</si>
  <si>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</si>
  <si>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</si>
  <si>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</si>
  <si>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</si>
  <si>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</si>
  <si>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</si>
  <si>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</si>
  <si>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</si>
  <si>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</si>
  <si>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</si>
  <si>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</si>
  <si>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</si>
  <si>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</si>
  <si>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</si>
  <si>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</si>
  <si>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</si>
  <si>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</si>
  <si>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</si>
  <si>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</si>
  <si>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</si>
  <si>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</si>
  <si>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</si>
  <si>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</si>
  <si>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</si>
  <si>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</si>
  <si>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</si>
  <si>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</si>
  <si>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</si>
  <si>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</si>
  <si>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</si>
  <si>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</si>
  <si>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</si>
  <si>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</si>
  <si>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</si>
  <si>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</si>
  <si>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</si>
  <si>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</si>
  <si>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</si>
  <si>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</si>
  <si>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</si>
  <si>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</si>
  <si>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</si>
  <si>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</si>
  <si>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</si>
  <si>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</si>
  <si>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</si>
  <si>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</si>
  <si>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</si>
  <si>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</si>
  <si>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</si>
  <si>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</si>
  <si>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</si>
  <si>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</si>
  <si>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</si>
  <si>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</si>
  <si>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</si>
  <si>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</si>
  <si>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</si>
  <si>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</si>
  <si>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</si>
  <si>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</si>
  <si>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</si>
  <si>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</si>
  <si>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</si>
  <si>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</si>
  <si>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</si>
  <si>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</si>
  <si>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</si>
  <si>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</si>
  <si>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</si>
  <si>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</si>
  <si>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</si>
  <si>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</si>
  <si>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</si>
  <si>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</si>
  <si>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</si>
  <si>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</si>
  <si>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</si>
  <si>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</si>
  <si>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</si>
  <si>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</si>
  <si>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</si>
  <si>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</si>
  <si>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</si>
  <si>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</si>
  <si>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</si>
  <si>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</si>
  <si>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</si>
  <si>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</si>
  <si>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</si>
  <si>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</si>
  <si>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</si>
  <si>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</si>
  <si>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</si>
  <si>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</si>
  <si>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</si>
  <si>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</si>
  <si>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</si>
  <si>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</si>
  <si>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</si>
  <si>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</si>
  <si>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</si>
  <si>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</si>
  <si>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</si>
  <si>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</si>
  <si>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</si>
  <si>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</si>
  <si>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</si>
  <si>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</si>
  <si>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</si>
  <si>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</si>
  <si>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</si>
  <si>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</si>
  <si>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</si>
  <si>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</si>
  <si>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</si>
  <si>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</si>
  <si>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</si>
  <si>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</si>
  <si>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</si>
  <si>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</si>
  <si>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</si>
  <si>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</si>
  <si>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</si>
  <si>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</si>
  <si>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</si>
  <si>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</si>
  <si>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</si>
  <si>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</si>
  <si>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</si>
  <si>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</si>
  <si>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</si>
  <si>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</si>
  <si>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</si>
  <si>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</si>
  <si>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</si>
  <si>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</si>
  <si>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</si>
  <si>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</si>
  <si>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</si>
  <si>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</si>
  <si>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</si>
  <si>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</si>
  <si>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</si>
  <si>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</si>
  <si>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</si>
  <si>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</si>
  <si>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</si>
  <si>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</si>
  <si>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</si>
  <si>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</si>
  <si>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</si>
  <si>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</si>
  <si>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</si>
  <si>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</si>
  <si>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</si>
  <si>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</si>
  <si>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</si>
  <si>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</si>
  <si>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</si>
  <si>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</si>
  <si>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</si>
  <si>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</si>
  <si>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</si>
  <si>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</si>
  <si>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</si>
  <si>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</si>
  <si>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</si>
  <si>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</si>
  <si>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</si>
  <si>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</si>
  <si>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</si>
  <si>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</si>
  <si>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</si>
  <si>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</si>
  <si>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</si>
  <si>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</si>
  <si>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</si>
  <si>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</si>
  <si>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</si>
  <si>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</si>
  <si>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</si>
  <si>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</si>
  <si>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</si>
  <si>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</si>
  <si>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</si>
  <si>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</si>
  <si>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</si>
  <si>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</si>
  <si>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</si>
  <si>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</si>
  <si>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</si>
  <si>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</si>
  <si>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</si>
  <si>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</si>
  <si>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</si>
  <si>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</si>
  <si>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</si>
  <si>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</si>
  <si>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</si>
  <si>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</si>
  <si>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</si>
  <si>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</si>
  <si>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</si>
  <si>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</si>
  <si>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</si>
  <si>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</si>
  <si>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</si>
  <si>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</si>
  <si>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</si>
  <si>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</si>
  <si>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</si>
  <si>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</si>
  <si>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</si>
  <si>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</si>
  <si>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</si>
  <si>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</si>
  <si>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</si>
  <si>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</si>
  <si>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</si>
  <si>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</si>
  <si>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</si>
  <si>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</si>
  <si>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</si>
  <si>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</si>
  <si>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</si>
  <si>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</si>
  <si>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</si>
  <si>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</si>
  <si>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</si>
  <si>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</si>
  <si>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</si>
  <si>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</si>
  <si>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</si>
  <si>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</si>
  <si>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</si>
  <si>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</si>
  <si>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</si>
  <si>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</si>
  <si>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</si>
  <si>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</si>
  <si>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</si>
  <si>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</si>
  <si>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</si>
  <si>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</si>
  <si>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</si>
  <si>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</si>
  <si>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</si>
  <si>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</si>
  <si>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</si>
  <si>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</si>
  <si>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</si>
  <si>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</si>
  <si>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</si>
  <si>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</si>
  <si>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</si>
  <si>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</si>
  <si>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</si>
  <si>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</si>
  <si>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</si>
  <si>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</si>
  <si>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</si>
  <si>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</si>
  <si>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</si>
  <si>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</si>
  <si>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</si>
  <si>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</si>
  <si>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</si>
  <si>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</si>
  <si>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</si>
  <si>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</si>
  <si>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</si>
  <si>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</si>
  <si>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</si>
  <si>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</si>
  <si>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</si>
  <si>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</si>
  <si>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</si>
  <si>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</si>
  <si>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</si>
  <si>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</si>
  <si>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</si>
  <si>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</si>
  <si>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</si>
  <si>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</si>
  <si>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</si>
  <si>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</si>
  <si>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</si>
  <si>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</si>
  <si>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</si>
  <si>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</si>
  <si>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</si>
  <si>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</si>
  <si>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</si>
  <si>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</si>
  <si>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</si>
  <si>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</si>
  <si>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</si>
  <si>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</si>
  <si>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</si>
  <si>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</si>
  <si>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</si>
  <si>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</si>
  <si>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</si>
  <si>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</si>
  <si>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</si>
  <si>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</si>
  <si>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</si>
  <si>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</si>
  <si>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</si>
  <si>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</si>
  <si>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</si>
  <si>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</si>
  <si>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</si>
  <si>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</si>
  <si>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</si>
  <si>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</si>
  <si>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</si>
  <si>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</si>
  <si>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</si>
  <si>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</si>
  <si>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</si>
  <si>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</si>
  <si>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</si>
  <si>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</si>
  <si>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</si>
  <si>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</si>
  <si>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</si>
  <si>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</si>
  <si>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</si>
  <si>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</si>
  <si>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</si>
  <si>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</si>
  <si>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</si>
  <si>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</si>
  <si>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</si>
  <si>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</si>
  <si>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</si>
  <si>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</si>
  <si>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</si>
  <si>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</si>
  <si>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</si>
  <si>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</si>
  <si>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</si>
  <si>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</si>
  <si>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</si>
  <si>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</si>
  <si>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</si>
  <si>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</si>
  <si>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</si>
  <si>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</si>
  <si>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</si>
  <si>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</si>
  <si>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</si>
  <si>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</si>
  <si>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</si>
  <si>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</si>
  <si>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</si>
  <si>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</si>
  <si>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</si>
  <si>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</si>
  <si>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</si>
  <si>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</si>
  <si>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</si>
  <si>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</si>
  <si>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</si>
  <si>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</si>
  <si>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</si>
  <si>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</si>
  <si>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</si>
  <si>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</si>
  <si>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</si>
  <si>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</si>
  <si>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</si>
  <si>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</si>
  <si>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</si>
  <si>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</si>
  <si>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</si>
  <si>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</si>
  <si>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</si>
  <si>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</si>
  <si>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</si>
  <si>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</si>
  <si>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</si>
  <si>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</si>
  <si>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</si>
  <si>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</si>
  <si>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</si>
  <si>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</si>
  <si>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</si>
  <si>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</si>
  <si>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</si>
  <si>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</si>
  <si>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</si>
  <si>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</si>
  <si>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</si>
  <si>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</si>
  <si>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</si>
  <si>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</si>
  <si>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</si>
  <si>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</si>
  <si>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</si>
  <si>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</si>
  <si>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</si>
  <si>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</si>
  <si>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</si>
  <si>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</si>
  <si>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</si>
  <si>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</si>
  <si>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</si>
  <si>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</si>
  <si>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</si>
  <si>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</si>
  <si>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</si>
  <si>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</si>
  <si>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</si>
  <si>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</si>
  <si>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</si>
  <si>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</si>
  <si>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</si>
  <si>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</si>
  <si>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</si>
  <si>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</si>
  <si>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</si>
  <si>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</si>
  <si>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</si>
  <si>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</si>
  <si>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</si>
  <si>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</si>
  <si>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</si>
  <si>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</si>
  <si>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</si>
  <si>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</si>
  <si>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</si>
  <si>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</si>
  <si>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</si>
  <si>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</si>
  <si>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</si>
  <si>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</si>
  <si>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</si>
  <si>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</si>
  <si>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</si>
  <si>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</si>
  <si>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</si>
  <si>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</si>
  <si>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</si>
  <si>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</si>
  <si>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</si>
  <si>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</si>
  <si>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</si>
  <si>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</si>
  <si>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</si>
  <si>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</si>
  <si>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</si>
  <si>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</si>
  <si>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</si>
  <si>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</si>
  <si>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</si>
  <si>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</si>
  <si>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</si>
  <si>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</si>
  <si>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</si>
  <si>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</si>
  <si>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</si>
  <si>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</si>
  <si>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</si>
  <si>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</si>
  <si>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</si>
  <si>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</si>
  <si>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</si>
  <si>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</si>
  <si>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</si>
  <si>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</si>
  <si>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</si>
  <si>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</si>
  <si>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</si>
  <si>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</si>
  <si>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</si>
  <si>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</si>
  <si>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</si>
  <si>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</si>
  <si>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</si>
  <si>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</si>
  <si>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</si>
  <si>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</si>
  <si>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</si>
  <si>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</si>
  <si>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</si>
  <si>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</si>
  <si>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</si>
  <si>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</si>
  <si>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</si>
  <si>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</si>
  <si>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</si>
  <si>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</si>
  <si>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</si>
  <si>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</si>
  <si>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</si>
  <si>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</si>
  <si>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</si>
  <si>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</si>
  <si>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</si>
  <si>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</si>
  <si>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</si>
  <si>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</si>
  <si>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</si>
  <si>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</si>
  <si>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</si>
  <si>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</si>
  <si>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</si>
  <si>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</si>
  <si>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</si>
  <si>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</si>
  <si>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</si>
  <si>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</si>
  <si>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</si>
  <si>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</si>
  <si>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</si>
  <si>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</si>
  <si>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</si>
  <si>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</si>
  <si>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</si>
  <si>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</si>
  <si>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</si>
  <si>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</si>
  <si>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</si>
  <si>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</si>
  <si>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</si>
  <si>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</si>
  <si>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</si>
  <si>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</si>
  <si>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</si>
  <si>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</si>
  <si>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</si>
  <si>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</si>
  <si>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</si>
  <si>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</si>
  <si>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</si>
  <si>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</si>
  <si>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</si>
  <si>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</si>
  <si>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</si>
  <si>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</si>
  <si>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</si>
  <si>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</si>
  <si>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</si>
  <si>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</si>
  <si>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</si>
  <si>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</si>
  <si>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</si>
  <si>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</si>
  <si>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</si>
  <si>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</si>
  <si>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</si>
  <si>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</si>
  <si>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</si>
  <si>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</si>
  <si>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</si>
  <si>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</si>
  <si>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</si>
  <si>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</si>
  <si>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</si>
  <si>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</si>
  <si>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</si>
  <si>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</si>
  <si>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</si>
  <si>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</si>
  <si>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</si>
  <si>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</si>
  <si>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</si>
  <si>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</si>
  <si>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</si>
  <si>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</si>
  <si>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</si>
  <si>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</si>
  <si>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</si>
  <si>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</si>
  <si>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</si>
  <si>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</si>
  <si>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</si>
  <si>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</si>
  <si>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</si>
  <si>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</si>
  <si>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</si>
  <si>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</si>
  <si>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</si>
  <si>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</si>
  <si>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</si>
  <si>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</si>
  <si>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</si>
  <si>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</si>
  <si>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</si>
  <si>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</si>
  <si>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</si>
  <si>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</si>
  <si>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</si>
  <si>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</si>
  <si>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</si>
  <si>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</si>
  <si>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</si>
  <si>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</si>
  <si>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</si>
  <si>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</si>
  <si>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</si>
  <si>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</si>
  <si>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</si>
  <si>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</si>
  <si>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</si>
  <si>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</si>
  <si>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</si>
  <si>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</si>
  <si>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</si>
  <si>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</si>
  <si>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</si>
  <si>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</si>
  <si>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</si>
  <si>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</si>
  <si>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</si>
  <si>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</si>
  <si>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</si>
  <si>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</si>
  <si>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</si>
  <si>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</si>
  <si>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</si>
  <si>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</si>
  <si>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</si>
  <si>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</si>
  <si>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</si>
  <si>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</si>
  <si>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</si>
  <si>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</si>
  <si>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</si>
  <si>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</si>
  <si>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</si>
  <si>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</si>
  <si>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</si>
  <si>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</si>
  <si>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</si>
  <si>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</si>
  <si>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</si>
  <si>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</si>
  <si>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</si>
  <si>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</si>
  <si>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</si>
  <si>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</si>
  <si>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</si>
  <si>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</si>
  <si>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</si>
  <si>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</si>
  <si>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</si>
  <si>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</si>
  <si>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</si>
  <si>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</si>
  <si>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</si>
  <si>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</si>
  <si>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</si>
  <si>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</si>
  <si>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</si>
  <si>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</si>
  <si>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</si>
  <si>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</si>
  <si>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</si>
  <si>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</si>
  <si>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</si>
  <si>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</si>
  <si>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</si>
  <si>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</si>
  <si>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</si>
  <si>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</si>
  <si>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</si>
  <si>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</si>
  <si>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</si>
  <si>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</si>
  <si>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</si>
  <si>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</si>
  <si>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</si>
  <si>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</si>
  <si>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</si>
  <si>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</si>
  <si>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</si>
  <si>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</si>
  <si>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</si>
  <si>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</si>
  <si>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</si>
  <si>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</si>
  <si>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</si>
  <si>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</si>
  <si>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</si>
  <si>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</si>
  <si>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</si>
  <si>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</si>
  <si>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</si>
  <si>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</si>
  <si>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</si>
  <si>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</si>
  <si>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</si>
  <si>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</si>
  <si>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</si>
  <si>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</si>
  <si>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</si>
  <si>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</si>
  <si>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</si>
  <si>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</si>
  <si>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</si>
  <si>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</si>
  <si>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</si>
  <si>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</si>
  <si>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</si>
  <si>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</si>
  <si>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</si>
  <si>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</si>
  <si>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</si>
  <si>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</si>
  <si>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</si>
  <si>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</si>
  <si>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</si>
  <si>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</si>
  <si>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</si>
  <si>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</si>
  <si>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</si>
  <si>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</si>
  <si>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</si>
  <si>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</si>
  <si>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</si>
  <si>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</si>
  <si>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</si>
  <si>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</si>
  <si>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</si>
  <si>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</si>
  <si>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</si>
  <si>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</si>
  <si>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</si>
  <si>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</si>
  <si>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</si>
  <si>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</si>
  <si>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</si>
  <si>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</si>
  <si>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</si>
  <si>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</si>
  <si>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</si>
  <si>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</si>
  <si>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</si>
  <si>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</si>
  <si>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</si>
  <si>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</si>
  <si>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</si>
  <si>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</si>
  <si>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</si>
  <si>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</si>
  <si>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</si>
  <si>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</si>
  <si>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</si>
  <si>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</si>
  <si>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</si>
  <si>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</si>
  <si>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</si>
  <si>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</si>
  <si>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</si>
  <si>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</si>
  <si>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</si>
  <si>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</si>
  <si>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</si>
  <si>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</si>
  <si>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</si>
  <si>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</si>
  <si>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</si>
  <si>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</si>
  <si>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</si>
  <si>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</si>
  <si>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</si>
  <si>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</si>
  <si>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</si>
  <si>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</si>
  <si>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</si>
  <si>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</si>
  <si>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</si>
  <si>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</si>
  <si>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</si>
  <si>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</si>
  <si>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</si>
  <si>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</si>
  <si>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</si>
  <si>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</si>
  <si>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</si>
  <si>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</si>
  <si>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</si>
  <si>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</si>
  <si>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</si>
  <si>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</si>
  <si>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</si>
  <si>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</si>
  <si>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</si>
  <si>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</si>
  <si>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</si>
  <si>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</si>
  <si>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</si>
  <si>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</si>
  <si>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</si>
  <si>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</si>
  <si>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</si>
  <si>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</si>
  <si>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</si>
  <si>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</si>
  <si>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</si>
  <si>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</si>
  <si>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</si>
  <si>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</si>
  <si>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</si>
  <si>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</si>
  <si>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</si>
  <si>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</si>
  <si>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</si>
  <si>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</si>
  <si>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</si>
  <si>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</si>
  <si>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</si>
  <si>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</si>
  <si>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</si>
  <si>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</si>
  <si>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</si>
  <si>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</si>
  <si>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</si>
  <si>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</si>
  <si>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</si>
  <si>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</si>
  <si>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</si>
  <si>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</si>
  <si>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</si>
  <si>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</si>
  <si>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</si>
  <si>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</si>
  <si>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</si>
  <si>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</si>
  <si>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</si>
  <si>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</si>
  <si>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</si>
  <si>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</si>
  <si>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</si>
  <si>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</si>
  <si>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</si>
  <si>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</si>
  <si>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</si>
  <si>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</si>
  <si>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</si>
  <si>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</si>
  <si>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</si>
  <si>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</si>
  <si>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</si>
  <si>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</si>
  <si>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</si>
  <si>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</si>
  <si>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</si>
  <si>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</si>
  <si>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</si>
  <si>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</si>
  <si>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</si>
  <si>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</si>
  <si>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</si>
  <si>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</si>
  <si>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</si>
  <si>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</si>
  <si>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</si>
  <si>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</si>
  <si>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</si>
  <si>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</si>
  <si>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</si>
  <si>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</si>
  <si>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</si>
  <si>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</si>
  <si>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</si>
  <si>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</si>
  <si>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</si>
  <si>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</si>
  <si>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</si>
  <si>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</si>
  <si>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</si>
  <si>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</si>
  <si>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</si>
  <si>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</si>
  <si>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</si>
  <si>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</si>
  <si>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</si>
  <si>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</si>
  <si>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</si>
  <si>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</si>
  <si>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</si>
  <si>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</si>
  <si>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</si>
  <si>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</si>
  <si>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</si>
  <si>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</si>
  <si>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</si>
  <si>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</si>
  <si>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</si>
  <si>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</si>
  <si>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</si>
  <si>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</si>
  <si>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</si>
  <si>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</si>
  <si>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</si>
  <si>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</si>
  <si>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</si>
  <si>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</si>
  <si>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</si>
  <si>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</si>
  <si>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</si>
  <si>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</si>
  <si>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</si>
  <si>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</si>
  <si>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</si>
  <si>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</si>
  <si>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</si>
  <si>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</si>
  <si>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</si>
  <si>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</si>
  <si>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</si>
  <si>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</si>
  <si>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</si>
  <si>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</si>
  <si>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</si>
  <si>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</si>
  <si>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</si>
  <si>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</si>
  <si>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</si>
  <si>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</si>
  <si>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</si>
  <si>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</si>
  <si>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</si>
  <si>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</si>
  <si>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</si>
  <si>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</si>
  <si>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</si>
  <si>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</si>
  <si>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</si>
  <si>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</si>
  <si>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</si>
  <si>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</si>
  <si>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</si>
  <si>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</si>
  <si>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</si>
  <si>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</si>
  <si>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</si>
  <si>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</si>
  <si>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</si>
  <si>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</si>
  <si>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</si>
  <si>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</si>
  <si>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</si>
  <si>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</si>
  <si>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</si>
  <si>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</si>
  <si>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</si>
  <si>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</si>
  <si>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</si>
  <si>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</si>
  <si>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</si>
  <si>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</si>
  <si>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</si>
  <si>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</si>
  <si>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</si>
  <si>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</si>
  <si>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</si>
  <si>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</si>
  <si>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</si>
  <si>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</si>
  <si>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</si>
  <si>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</si>
  <si>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</si>
  <si>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</si>
  <si>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</si>
  <si>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</si>
  <si>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</si>
  <si>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</si>
  <si>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</si>
  <si>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</si>
  <si>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</si>
  <si>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</si>
  <si>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</si>
  <si>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</si>
  <si>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</si>
  <si>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</si>
  <si>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</si>
  <si>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</si>
  <si>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</si>
  <si>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</si>
  <si>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</si>
  <si>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</si>
  <si>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</si>
  <si>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</si>
  <si>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</si>
  <si>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</si>
  <si>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</si>
  <si>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</si>
  <si>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</si>
  <si>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</si>
  <si>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</si>
  <si>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</si>
  <si>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</si>
  <si>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</si>
  <si>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</si>
  <si>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</si>
  <si>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</si>
  <si>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</si>
  <si>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</si>
  <si>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</si>
  <si>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</si>
  <si>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</si>
  <si>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</si>
  <si>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</si>
  <si>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</si>
  <si>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</si>
  <si>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</si>
  <si>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</si>
  <si>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</si>
  <si>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</si>
  <si>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</si>
  <si>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</si>
  <si>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</si>
  <si>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</si>
  <si>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</si>
  <si>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</si>
  <si>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</si>
  <si>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</si>
  <si>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</si>
  <si>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</si>
  <si>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</si>
  <si>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</si>
  <si>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</si>
  <si>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</si>
  <si>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</si>
  <si>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</si>
  <si>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</si>
  <si>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</si>
  <si>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</si>
  <si>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</si>
  <si>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</si>
  <si>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</si>
  <si>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</si>
  <si>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</si>
  <si>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</si>
  <si>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</si>
  <si>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</si>
  <si>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</si>
  <si>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</si>
  <si>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</si>
  <si>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</si>
  <si>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</si>
  <si>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</si>
  <si>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</si>
  <si>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</si>
  <si>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</si>
  <si>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</si>
  <si>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</si>
  <si>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</si>
  <si>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</si>
  <si>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</si>
  <si>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</si>
  <si>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</si>
  <si>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</si>
  <si>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</si>
  <si>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</si>
  <si>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</si>
  <si>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</si>
  <si>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</si>
  <si>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</si>
  <si>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</si>
  <si>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</si>
  <si>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</si>
  <si>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</si>
  <si>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</si>
  <si>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</si>
  <si>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</si>
  <si>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</si>
  <si>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</si>
  <si>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</si>
  <si>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</si>
  <si>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</si>
  <si>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</si>
  <si>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</si>
  <si>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</si>
  <si>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</si>
  <si>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</si>
  <si>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</si>
  <si>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</si>
  <si>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</si>
  <si>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</si>
  <si>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</si>
  <si>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</si>
  <si>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</si>
  <si>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</si>
  <si>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</si>
  <si>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</si>
  <si>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</si>
  <si>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</si>
  <si>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</si>
  <si>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</si>
  <si>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</si>
  <si>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</si>
  <si>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</si>
  <si>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</si>
  <si>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</si>
  <si>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</si>
  <si>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</si>
  <si>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</si>
  <si>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</si>
  <si>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</si>
  <si>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</si>
  <si>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</si>
  <si>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</si>
  <si>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</si>
  <si>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</si>
  <si>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</si>
  <si>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</si>
  <si>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</si>
  <si>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</si>
  <si>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</si>
  <si>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</si>
  <si>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</si>
  <si>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</si>
  <si>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</si>
  <si>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</si>
  <si>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</si>
  <si>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</si>
  <si>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</si>
  <si>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</si>
  <si>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</si>
  <si>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</si>
  <si>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</si>
  <si>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</si>
  <si>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</si>
  <si>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</si>
  <si>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</si>
  <si>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</si>
  <si>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</si>
  <si>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</si>
  <si>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</si>
  <si>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</si>
  <si>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</si>
  <si>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</si>
  <si>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</si>
  <si>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</si>
  <si>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</si>
  <si>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</si>
  <si>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</si>
  <si>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</si>
  <si>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</si>
  <si>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</si>
  <si>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</si>
  <si>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</si>
  <si>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</si>
  <si>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</si>
  <si>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</si>
  <si>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</si>
  <si>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</si>
  <si>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</si>
  <si>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</si>
  <si>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</si>
  <si>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</si>
  <si>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</si>
  <si>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</si>
  <si>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</si>
  <si>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</si>
  <si>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</si>
  <si>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</si>
  <si>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</si>
  <si>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</si>
  <si>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</si>
  <si>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</si>
  <si>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</si>
  <si>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</si>
  <si>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</si>
  <si>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</si>
  <si>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</si>
  <si>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</si>
  <si>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</si>
  <si>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</si>
  <si>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</si>
  <si>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</si>
  <si>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</si>
  <si>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</si>
  <si>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</si>
  <si>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</si>
  <si>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</si>
  <si>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</si>
  <si>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</si>
  <si>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</si>
  <si>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</si>
  <si>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</si>
  <si>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</si>
  <si>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</si>
  <si>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</si>
  <si>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</si>
  <si>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</si>
  <si>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</si>
  <si>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</si>
  <si>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</si>
  <si>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</si>
  <si>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</si>
  <si>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</si>
  <si>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</si>
  <si>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</si>
  <si>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</si>
  <si>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</si>
  <si>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</si>
  <si>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</si>
  <si>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</si>
  <si>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</si>
  <si>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</si>
  <si>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</si>
  <si>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</si>
  <si>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</si>
  <si>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</si>
  <si>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</si>
  <si>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</si>
  <si>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</si>
  <si>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</si>
  <si>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</si>
  <si>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</si>
  <si>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</si>
  <si>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</si>
  <si>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</si>
  <si>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</si>
  <si>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</si>
  <si>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</si>
  <si>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</si>
  <si>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</si>
  <si>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</si>
  <si>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</si>
  <si>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</si>
  <si>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</si>
  <si>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</si>
  <si>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</si>
  <si>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</si>
  <si>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</si>
  <si>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</si>
  <si>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</si>
  <si>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</si>
  <si>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</si>
  <si>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</si>
  <si>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</si>
  <si>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</si>
  <si>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</si>
  <si>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</si>
  <si>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</si>
  <si>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</si>
  <si>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</si>
  <si>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</si>
  <si>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</si>
  <si>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</si>
  <si>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</si>
  <si>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</si>
  <si>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</si>
  <si>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</si>
  <si>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</si>
  <si>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</si>
  <si>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</si>
  <si>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</si>
  <si>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</si>
  <si>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</si>
  <si>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</si>
  <si>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</si>
  <si>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</si>
  <si>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</si>
  <si>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</si>
  <si>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</si>
  <si>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</si>
  <si>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</si>
  <si>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</si>
  <si>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</si>
  <si>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</si>
  <si>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</si>
  <si>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</si>
  <si>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</si>
  <si>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</si>
  <si>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</si>
  <si>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</si>
  <si>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</si>
  <si>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</si>
  <si>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</si>
  <si>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</si>
  <si>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</si>
  <si>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</si>
  <si>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</si>
  <si>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</si>
  <si>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</si>
  <si>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</si>
  <si>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</si>
  <si>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</si>
  <si>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</si>
  <si>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</si>
  <si>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</si>
  <si>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</si>
  <si>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</si>
  <si>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</si>
  <si>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</si>
  <si>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</si>
  <si>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</si>
  <si>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</si>
  <si>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</si>
  <si>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</si>
  <si>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</si>
  <si>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</si>
  <si>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</si>
  <si>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</si>
  <si>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</si>
  <si>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</si>
  <si>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</si>
  <si>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</si>
  <si>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</si>
  <si>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</si>
  <si>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</si>
  <si>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</si>
  <si>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</si>
  <si>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</si>
  <si>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</si>
  <si>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</si>
  <si>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</si>
  <si>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</si>
  <si>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</si>
  <si>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</si>
  <si>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</si>
  <si>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</si>
  <si>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</si>
  <si>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</si>
  <si>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</si>
  <si>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</si>
  <si>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</si>
  <si>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</si>
  <si>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</si>
  <si>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</si>
  <si>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</si>
  <si>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</si>
  <si>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</si>
  <si>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</si>
  <si>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</si>
  <si>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</si>
  <si>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</si>
  <si>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</si>
  <si>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</si>
  <si>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</si>
  <si>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</si>
  <si>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</si>
  <si>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</si>
  <si>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</si>
  <si>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</si>
  <si>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</si>
  <si>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</si>
  <si>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</si>
  <si>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</si>
  <si>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</si>
  <si>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</si>
  <si>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</si>
  <si>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</si>
  <si>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color indexed="16"/>
        <rFont val="Times New Roman CYR"/>
      </rPr>
      <t xml:space="preserve"> </t>
    </r>
    <r>
      <rPr>
        <sz val="12"/>
        <color indexed="62"/>
        <rFont val="Times New Roman CYR"/>
        <family val="1"/>
      </rPr>
      <t>п</t>
    </r>
    <r>
      <rPr>
        <sz val="12"/>
        <color indexed="18"/>
        <rFont val="Times New Roman CYR"/>
      </rPr>
      <t>ри трансформирането</t>
    </r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</si>
  <si>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</si>
  <si>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</si>
  <si>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</si>
  <si>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</si>
  <si>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</si>
  <si>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</si>
  <si>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</si>
  <si>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</si>
  <si>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</si>
  <si>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</si>
  <si>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</si>
  <si>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</si>
  <si>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</si>
  <si>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</si>
  <si>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</si>
  <si>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</si>
  <si>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</si>
  <si>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</si>
  <si>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</si>
  <si>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</si>
  <si>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</si>
  <si>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</si>
  <si>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</si>
  <si>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</si>
  <si>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</si>
  <si>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</si>
  <si>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</si>
  <si>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</si>
  <si>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</si>
  <si>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</si>
  <si>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</si>
  <si>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</si>
  <si>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</si>
  <si>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</si>
  <si>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</si>
  <si>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</si>
  <si>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</si>
  <si>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</si>
  <si>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</si>
  <si>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</si>
  <si>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</si>
  <si>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</si>
  <si>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</si>
  <si>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</si>
  <si>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</si>
  <si>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</si>
  <si>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</si>
  <si>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</si>
  <si>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</si>
  <si>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</si>
  <si>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</si>
  <si>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</si>
  <si>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</si>
  <si>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</si>
  <si>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</si>
  <si>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</si>
  <si>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</si>
  <si>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</si>
  <si>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</si>
  <si>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</si>
  <si>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</si>
  <si>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</si>
  <si>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</si>
  <si>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</si>
  <si>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</si>
  <si>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</si>
  <si>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</si>
  <si>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</si>
  <si>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</si>
  <si>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</si>
  <si>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</si>
  <si>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</si>
  <si>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</si>
  <si>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</si>
  <si>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</si>
  <si>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</si>
  <si>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</si>
  <si>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</si>
  <si>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</si>
  <si>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</si>
  <si>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</si>
  <si>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</si>
  <si>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</si>
  <si>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</si>
  <si>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</si>
  <si>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</si>
  <si>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</si>
  <si>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</si>
  <si>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</si>
  <si>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</si>
  <si>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</si>
  <si>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</si>
  <si>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</si>
  <si>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</si>
  <si>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</si>
  <si>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</si>
  <si>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</si>
  <si>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</si>
  <si>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</si>
  <si>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</si>
  <si>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</si>
  <si>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</si>
  <si>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</si>
  <si>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</si>
  <si>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</si>
  <si>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</si>
  <si>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</si>
  <si>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</si>
  <si>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</si>
  <si>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</si>
  <si>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</si>
  <si>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</si>
  <si>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</si>
  <si>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</si>
  <si>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</si>
  <si>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</si>
  <si>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</si>
  <si>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</si>
  <si>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</si>
  <si>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</si>
  <si>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</si>
  <si>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</si>
  <si>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</si>
  <si>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</si>
  <si>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</si>
  <si>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</si>
  <si>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r>
      <t xml:space="preserve">(виж </t>
    </r>
    <r>
      <rPr>
        <b/>
        <sz val="12"/>
        <color indexed="18"/>
        <rFont val="Times New Roman Cyr"/>
        <charset val="204"/>
      </rPr>
      <t>т. 68</t>
    </r>
    <r>
      <rPr>
        <sz val="12"/>
        <color indexed="18"/>
        <rFont val="Times New Roman CYR"/>
        <family val="1"/>
        <charset val="204"/>
      </rPr>
      <t xml:space="preserve"> и </t>
    </r>
    <r>
      <rPr>
        <b/>
        <sz val="12"/>
        <color indexed="18"/>
        <rFont val="Times New Roman Cyr"/>
        <charset val="204"/>
      </rPr>
      <t>69</t>
    </r>
    <r>
      <rPr>
        <sz val="12"/>
        <color indexed="18"/>
        <rFont val="Times New Roman CYR"/>
        <family val="1"/>
        <charset val="204"/>
      </rPr>
      <t xml:space="preserve"> по-долу)</t>
    </r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</si>
  <si>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</si>
  <si>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</si>
  <si>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</si>
  <si>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</si>
  <si>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</si>
  <si>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</si>
  <si>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</si>
  <si>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</si>
  <si>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</si>
  <si>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</si>
  <si>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</si>
  <si>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</si>
  <si>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</si>
  <si>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</si>
  <si>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</si>
  <si>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</si>
  <si>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</si>
  <si>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</si>
  <si>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</si>
  <si>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</si>
  <si>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</si>
  <si>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</si>
  <si>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</si>
  <si>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</si>
  <si>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</si>
  <si>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</si>
  <si>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</si>
  <si>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</si>
  <si>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</si>
  <si>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</si>
  <si>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</si>
  <si>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</si>
  <si>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</si>
  <si>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</si>
  <si>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</si>
  <si>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</si>
  <si>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</si>
  <si>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</si>
  <si>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</si>
  <si>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</si>
  <si>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</si>
  <si>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</si>
  <si>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</si>
  <si>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</si>
  <si>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</si>
  <si>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</si>
  <si>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</si>
  <si>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</si>
  <si>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</si>
  <si>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</si>
  <si>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</si>
  <si>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</si>
  <si>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</si>
  <si>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</si>
  <si>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</si>
  <si>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</si>
  <si>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</si>
  <si>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</si>
  <si>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</si>
  <si>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</si>
  <si>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</si>
  <si>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</si>
  <si>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</si>
  <si>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</si>
  <si>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</si>
  <si>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</si>
  <si>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</si>
  <si>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</si>
  <si>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</si>
  <si>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</si>
  <si>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</si>
  <si>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</si>
  <si>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</si>
  <si>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</si>
  <si>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</si>
  <si>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</si>
  <si>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</si>
  <si>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</si>
  <si>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</si>
  <si>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</si>
  <si>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</si>
  <si>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</si>
  <si>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</si>
  <si>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</si>
  <si>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</si>
  <si>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</si>
  <si>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</si>
  <si>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</si>
  <si>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</si>
  <si>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</si>
  <si>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</si>
  <si>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</si>
  <si>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</si>
  <si>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</si>
  <si>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</si>
  <si>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</si>
  <si>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</si>
  <si>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</si>
  <si>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</si>
  <si>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</si>
  <si>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</si>
  <si>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</si>
  <si>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</si>
  <si>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</si>
  <si>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</si>
  <si>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</si>
  <si>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</si>
  <si>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</si>
  <si>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</si>
  <si>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</si>
  <si>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</si>
  <si>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</si>
  <si>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</si>
  <si>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</si>
  <si>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</si>
  <si>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</si>
  <si>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</si>
  <si>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</si>
  <si>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</si>
  <si>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</si>
  <si>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</si>
  <si>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</si>
  <si>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</si>
  <si>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</si>
  <si>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</si>
  <si>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</si>
  <si>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</si>
  <si>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</si>
  <si>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</si>
  <si>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</si>
  <si>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</si>
  <si>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</si>
  <si>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</si>
  <si>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</si>
  <si>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</si>
  <si>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</si>
  <si>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</si>
  <si>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</si>
  <si>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</si>
  <si>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</si>
  <si>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</si>
  <si>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</si>
  <si>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</si>
  <si>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2021 г.</t>
  </si>
  <si>
    <t>30 юни 2021 г.</t>
  </si>
  <si>
    <t>30 септември 2021 г.</t>
  </si>
  <si>
    <t>31 декември 2021 г.</t>
  </si>
  <si>
    <t>31.01.2021 г.</t>
  </si>
  <si>
    <t>28.02.2021 г.</t>
  </si>
  <si>
    <t>30.04.2021 г.</t>
  </si>
  <si>
    <t>31.05.2021 г.</t>
  </si>
  <si>
    <t>31.07.2021 г.</t>
  </si>
  <si>
    <t>31.08.2021 г.</t>
  </si>
  <si>
    <t>31.10.2021 г.</t>
  </si>
  <si>
    <t>30.11.2021 г.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</si>
  <si>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</si>
  <si>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</si>
  <si>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</si>
  <si>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t>В тази таблица се маркира чрез избор от падащото меню в клетка K4 дали файлът, който се попълва,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</si>
  <si>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</si>
  <si>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</si>
  <si>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</si>
  <si>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</si>
  <si>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</si>
  <si>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</si>
  <si>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</si>
  <si>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</si>
  <si>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</si>
  <si>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</si>
  <si>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</si>
  <si>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</si>
  <si>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</si>
  <si>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</si>
  <si>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</si>
  <si>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</si>
  <si>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</si>
  <si>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</si>
  <si>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</si>
  <si>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</si>
  <si>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</si>
  <si>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</si>
  <si>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</si>
  <si>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</si>
  <si>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>не се въвеждат</t>
    </r>
    <r>
      <rPr>
        <i/>
        <u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</si>
  <si>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</si>
  <si>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</si>
  <si>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</si>
  <si>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</si>
  <si>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</si>
  <si>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r>
      <rPr>
        <sz val="12"/>
        <rFont val="Times New Roman CYR"/>
        <charset val="204"/>
      </rPr>
      <t>При неравнение на данните, в тези полета на червен 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</si>
  <si>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</si>
  <si>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</si>
  <si>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r>
      <rPr>
        <sz val="12"/>
        <rFont val="Times New Roman CYR"/>
        <charset val="204"/>
      </rPr>
      <t>в таблицата след колона "AI"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 !"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 резултат от сумирането на данните</t>
    </r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</si>
  <si>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</si>
  <si>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</si>
  <si>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</si>
  <si>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</si>
  <si>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</si>
  <si>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</si>
  <si>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</si>
  <si>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</si>
  <si>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r>
      <t>"НЕРАВНЕНИЕ !"</t>
    </r>
    <r>
      <rPr>
        <sz val="12"/>
        <rFont val="Times New Roman CYR"/>
        <charset val="204"/>
      </rPr>
      <t>, а на редове 78-92 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</si>
  <si>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</si>
  <si>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</si>
  <si>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</si>
  <si>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</si>
  <si>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преди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</si>
  <si>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</si>
  <si>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</si>
  <si>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</si>
  <si>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rPr>
        <sz val="12"/>
        <rFont val="Times New Roman CYR"/>
        <charset val="204"/>
      </rPr>
      <t>активи и пасиви, а не салдата на всички задбалансови сметки. В тази връзка, в баланса</t>
    </r>
    <r>
      <rPr>
        <sz val="12"/>
        <color indexed="62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фигури-</t>
    </r>
  </si>
  <si>
    <r>
      <rPr>
        <i/>
        <u/>
        <sz val="12"/>
        <color indexed="10"/>
        <rFont val="Times New Roman CYR"/>
        <charset val="204"/>
      </rPr>
      <t>рат</t>
    </r>
    <r>
      <rPr>
        <sz val="12"/>
        <rFont val="Times New Roman CYR"/>
        <charset val="204"/>
      </rPr>
      <t xml:space="preserve"> данните за салдата на сметки от </t>
    </r>
    <r>
      <rPr>
        <b/>
        <sz val="12"/>
        <rFont val="Times New Roman CYR"/>
        <charset val="204"/>
      </rPr>
      <t>подгрупи 980, 986 991, 992 и 994</t>
    </r>
    <r>
      <rPr>
        <sz val="12"/>
        <rFont val="Times New Roman CYR"/>
        <charset val="204"/>
      </rPr>
      <t xml:space="preserve"> и </t>
    </r>
    <r>
      <rPr>
        <b/>
        <sz val="12"/>
        <rFont val="Times New Roman CYR"/>
        <charset val="204"/>
      </rPr>
      <t>сметки 9981 и 9989</t>
    </r>
    <r>
      <rPr>
        <sz val="12"/>
        <rFont val="Times New Roman CYR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</si>
  <si>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</si>
  <si>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r>
      <rPr>
        <sz val="12"/>
        <rFont val="Times New Roman CYR"/>
        <charset val="204"/>
      </rPr>
      <t>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</t>
    </r>
    <r>
      <rPr>
        <sz val="12"/>
        <rFont val="Times New Roman CYR"/>
        <charset val="204"/>
      </rPr>
      <t xml:space="preserve">". При коректно попълване на данните ще се показва  </t>
    </r>
    <r>
      <rPr>
        <sz val="12"/>
        <color indexed="16"/>
        <rFont val="Times New Roman CYR"/>
      </rPr>
      <t>"О К"</t>
    </r>
    <r>
      <rPr>
        <sz val="12"/>
        <rFont val="Times New Roman CYR"/>
        <charset val="204"/>
      </rPr>
      <t>.</t>
    </r>
  </si>
  <si>
    <r>
      <t xml:space="preserve">В случай на неравнение на данните за 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</rPr>
      <t xml:space="preserve"> </t>
    </r>
    <r>
      <rPr>
        <sz val="12"/>
        <rFont val="Times New Roman CYR"/>
      </rPr>
      <t>групи 10 и 11, въведени в</t>
    </r>
  </si>
  <si>
    <r>
      <t xml:space="preserve">таблица </t>
    </r>
    <r>
      <rPr>
        <i/>
        <sz val="12"/>
        <rFont val="Times New Roman CYR"/>
      </rPr>
      <t>'TRIAL-BALANCE'</t>
    </r>
    <r>
      <rPr>
        <sz val="12"/>
        <rFont val="Times New Roman CYR"/>
      </rPr>
      <t xml:space="preserve"> 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</si>
  <si>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rPr>
        <sz val="12"/>
        <rFont val="Times New Roman CYR"/>
        <charset val="204"/>
      </rPr>
      <t>съответните отчетни групи, на ред 64 в колоните за начален баланс ще се появи текста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"НЕРАВНЕНИЕ"</t>
    </r>
    <r>
      <rPr>
        <sz val="12"/>
        <color indexed="62"/>
        <rFont val="Times New Roman CYR"/>
        <charset val="204"/>
      </rPr>
      <t>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</si>
  <si>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</si>
  <si>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sz val="12"/>
        <rFont val="Times New Roman CYR"/>
        <charset val="204"/>
      </rPr>
      <t>Възможно е при коректно попълване на данните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family val="1"/>
        <charset val="204"/>
      </rPr>
      <t xml:space="preserve">"НЕРАВНЕНИЕ !" </t>
    </r>
    <r>
      <rPr>
        <sz val="12"/>
        <rFont val="Times New Roman CYR"/>
        <charset val="204"/>
      </rPr>
      <t>в таблица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</si>
  <si>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</si>
  <si>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</si>
  <si>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</si>
  <si>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</si>
  <si>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</si>
  <si>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</si>
  <si>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</si>
  <si>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</si>
  <si>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r>
      <rPr>
        <sz val="12"/>
        <rFont val="Times New Roman CYR"/>
        <charset val="204"/>
      </rPr>
      <t>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>. При коректно попълване на данните ще се показва  "О К".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</si>
  <si>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</si>
  <si>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</rPr>
      <t>'Status'</t>
    </r>
    <r>
      <rPr>
        <sz val="12"/>
        <rFont val="Times New Roman CYR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</si>
  <si>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</si>
  <si>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sz val="12"/>
        <rFont val="Times New Roman CYR"/>
        <charset val="204"/>
      </rPr>
      <t xml:space="preserve">Възможно е при коректно попълване на данните да се появи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 xml:space="preserve"> в таблица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</si>
  <si>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</si>
  <si>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</si>
  <si>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</si>
  <si>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</si>
  <si>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</si>
  <si>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</si>
  <si>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</si>
  <si>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</si>
  <si>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</si>
  <si>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</si>
  <si>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</si>
  <si>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rPr>
        <sz val="12"/>
        <rFont val="Times New Roman CYR"/>
        <charset val="204"/>
      </rP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charset val="204"/>
      </rPr>
      <t xml:space="preserve"> числа в интервала </t>
    </r>
    <r>
      <rPr>
        <i/>
        <sz val="12"/>
        <color indexed="18"/>
        <rFont val="Times New Roman CYR"/>
        <charset val="204"/>
      </rPr>
      <t>[</t>
    </r>
    <r>
      <rPr>
        <i/>
        <sz val="12"/>
        <color indexed="10"/>
        <rFont val="Times New Roman CYR"/>
        <charset val="204"/>
      </rPr>
      <t>- 2</t>
    </r>
    <r>
      <rPr>
        <i/>
        <sz val="12"/>
        <color indexed="18"/>
        <rFont val="Times New Roman CYR"/>
        <charset val="204"/>
      </rPr>
      <t>;</t>
    </r>
    <r>
      <rPr>
        <i/>
        <sz val="12"/>
        <color indexed="12"/>
        <rFont val="Times New Roman Cyr"/>
        <charset val="204"/>
      </rPr>
      <t>+2</t>
    </r>
    <r>
      <rPr>
        <i/>
        <sz val="12"/>
        <color indexed="18"/>
        <rFont val="Times New Roman CYR"/>
        <charset val="204"/>
      </rPr>
      <t>]</t>
    </r>
    <r>
      <rPr>
        <sz val="12"/>
        <color indexed="18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</si>
  <si>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</si>
  <si>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</si>
  <si>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</si>
  <si>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</si>
  <si>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</si>
  <si>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</si>
  <si>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</si>
  <si>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</si>
  <si>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</si>
  <si>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rFont val="Times New Roman CYR"/>
        <charset val="204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</si>
  <si>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</si>
  <si>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</si>
  <si>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</si>
  <si>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</si>
  <si>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</si>
  <si>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</si>
  <si>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</si>
  <si>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</si>
  <si>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</si>
  <si>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ОБЩИНА ГУЛЯНЦИ</t>
  </si>
  <si>
    <t>ГР.ГУЛЯНЦИ</t>
  </si>
  <si>
    <t>tsus@abv.bg</t>
  </si>
  <si>
    <t>Стела Иванова</t>
  </si>
  <si>
    <t>Лъчезар Яков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</si>
</sst>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3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family val="1"/>
      <charset val="204"/>
    </font>
    <font>
      <sz val="12"/>
      <color indexed="10"/>
      <name val="Times New Roman CYR"/>
      <charset val="204"/>
    </font>
    <font>
      <sz val="12"/>
      <color indexed="62"/>
      <name val="Times New Roman CYR"/>
      <charset val="204"/>
    </font>
    <font>
      <sz val="12"/>
      <color indexed="20"/>
      <name val="Times New Roman CYR"/>
    </font>
    <font>
      <i/>
      <u/>
      <sz val="12"/>
      <name val="Times New Roman CYR"/>
    </font>
    <font>
      <i/>
      <sz val="12"/>
      <color indexed="16"/>
      <name val="Times New Roman CYR"/>
    </font>
    <font>
      <sz val="12"/>
      <color indexed="62"/>
      <name val="Times New Roman CYR"/>
      <family val="1"/>
    </font>
    <font>
      <i/>
      <u/>
      <sz val="12"/>
      <color indexed="10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i/>
      <sz val="12"/>
      <color indexed="12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name val="Times New Roman CYR"/>
      <family val="1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2"/>
      <color rgb="FF000099"/>
      <name val="Times New Roman CYR"/>
      <family val="1"/>
      <charset val="204"/>
    </font>
    <font>
      <sz val="11"/>
      <color theme="0" tint="-0.249977111117893"/>
      <name val="Times New Roman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b/>
      <sz val="10"/>
      <color theme="0" tint="-0.249977111117893"/>
      <name val="Times New Roman"/>
      <family val="1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b/>
      <sz val="10"/>
      <color theme="0" tint="-0.24994659260841701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1"/>
      <color rgb="FFEEFEC6"/>
      <name val="Times New Roman CYR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1" fillId="0" borderId="0"/>
    <xf numFmtId="0" fontId="1" fillId="0" borderId="0"/>
    <xf numFmtId="0" fontId="220" fillId="0" borderId="0"/>
    <xf numFmtId="0" fontId="1" fillId="0" borderId="0"/>
    <xf numFmtId="0" fontId="21" fillId="0" borderId="0"/>
    <xf numFmtId="0" fontId="217" fillId="0" borderId="0"/>
    <xf numFmtId="0" fontId="22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0" fontId="268" fillId="0" borderId="0" applyNumberFormat="0" applyFill="0" applyBorder="0" applyAlignment="0" applyProtection="0"/>
  </cellStyleXfs>
  <cellXfs count="2652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38" fontId="6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91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2" xfId="9" applyNumberFormat="1" applyFont="1" applyFill="1" applyBorder="1" applyAlignment="1" applyProtection="1"/>
    <xf numFmtId="168" fontId="2" fillId="8" borderId="93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4" xfId="9" applyNumberFormat="1" applyFont="1" applyBorder="1" applyAlignment="1" applyProtection="1"/>
    <xf numFmtId="168" fontId="2" fillId="8" borderId="95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6" xfId="9" applyNumberFormat="1" applyFont="1" applyFill="1" applyBorder="1" applyAlignment="1" applyProtection="1"/>
    <xf numFmtId="168" fontId="2" fillId="2" borderId="97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8" xfId="9" applyNumberFormat="1" applyFont="1" applyFill="1" applyBorder="1" applyAlignment="1" applyProtection="1">
      <alignment horizontal="center"/>
    </xf>
    <xf numFmtId="168" fontId="2" fillId="2" borderId="99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4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0" applyNumberFormat="1" applyFont="1" applyFill="1" applyBorder="1" applyAlignment="1" applyProtection="1">
      <alignment horizontal="center"/>
      <protection locked="0"/>
    </xf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110" xfId="10" applyNumberFormat="1" applyFont="1" applyFill="1" applyBorder="1" applyAlignment="1" applyProtection="1">
      <alignment horizontal="center"/>
      <protection locked="0"/>
    </xf>
    <xf numFmtId="10" fontId="2" fillId="0" borderId="111" xfId="10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4" xfId="9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9" xfId="9" applyNumberFormat="1" applyFont="1" applyBorder="1" applyAlignment="1" applyProtection="1"/>
    <xf numFmtId="167" fontId="3" fillId="0" borderId="130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30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10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3" xfId="10" applyNumberFormat="1" applyFont="1" applyFill="1" applyBorder="1" applyAlignment="1" applyProtection="1">
      <alignment horizontal="right"/>
      <protection locked="0"/>
    </xf>
    <xf numFmtId="168" fontId="2" fillId="0" borderId="110" xfId="10" applyNumberFormat="1" applyFont="1" applyFill="1" applyBorder="1" applyAlignment="1" applyProtection="1">
      <alignment horizontal="right"/>
      <protection locked="0"/>
    </xf>
    <xf numFmtId="168" fontId="2" fillId="0" borderId="111" xfId="10" applyNumberFormat="1" applyFont="1" applyFill="1" applyBorder="1" applyAlignment="1" applyProtection="1">
      <alignment horizontal="right"/>
      <protection locked="0"/>
    </xf>
    <xf numFmtId="38" fontId="93" fillId="5" borderId="8" xfId="9" applyNumberFormat="1" applyFont="1" applyFill="1" applyBorder="1" applyAlignment="1" applyProtection="1"/>
    <xf numFmtId="168" fontId="12" fillId="5" borderId="91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8" xfId="9" applyNumberFormat="1" applyFont="1" applyFill="1" applyBorder="1" applyAlignment="1" applyProtection="1">
      <protection locked="0"/>
    </xf>
    <xf numFmtId="168" fontId="3" fillId="5" borderId="136" xfId="9" applyNumberFormat="1" applyFont="1" applyFill="1" applyBorder="1" applyAlignment="1" applyProtection="1"/>
    <xf numFmtId="168" fontId="2" fillId="5" borderId="128" xfId="9" applyNumberFormat="1" applyFont="1" applyFill="1" applyBorder="1" applyAlignment="1" applyProtection="1"/>
    <xf numFmtId="38" fontId="3" fillId="5" borderId="129" xfId="9" applyNumberFormat="1" applyFont="1" applyFill="1" applyBorder="1" applyAlignment="1" applyProtection="1"/>
    <xf numFmtId="167" fontId="3" fillId="5" borderId="130" xfId="9" applyNumberFormat="1" applyFont="1" applyFill="1" applyBorder="1" applyAlignment="1" applyProtection="1">
      <alignment horizontal="center"/>
    </xf>
    <xf numFmtId="168" fontId="2" fillId="5" borderId="163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/>
    <xf numFmtId="168" fontId="2" fillId="5" borderId="163" xfId="9" applyNumberFormat="1" applyFont="1" applyFill="1" applyBorder="1" applyAlignment="1" applyProtection="1"/>
    <xf numFmtId="169" fontId="3" fillId="5" borderId="136" xfId="9" applyNumberFormat="1" applyFont="1" applyFill="1" applyBorder="1" applyAlignment="1" applyProtection="1">
      <alignment horizontal="center"/>
    </xf>
    <xf numFmtId="169" fontId="2" fillId="5" borderId="128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5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5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5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30" xfId="9" applyNumberFormat="1" applyFont="1" applyFill="1" applyBorder="1" applyAlignment="1" applyProtection="1">
      <alignment horizontal="center" vertical="center"/>
    </xf>
    <xf numFmtId="168" fontId="2" fillId="5" borderId="94" xfId="9" applyNumberFormat="1" applyFont="1" applyFill="1" applyBorder="1" applyAlignment="1" applyProtection="1"/>
    <xf numFmtId="168" fontId="2" fillId="5" borderId="138" xfId="9" applyNumberFormat="1" applyFont="1" applyFill="1" applyBorder="1" applyAlignment="1" applyProtection="1"/>
    <xf numFmtId="168" fontId="2" fillId="5" borderId="166" xfId="9" applyNumberFormat="1" applyFont="1" applyFill="1" applyBorder="1" applyAlignment="1" applyProtection="1"/>
    <xf numFmtId="168" fontId="3" fillId="5" borderId="136" xfId="9" applyNumberFormat="1" applyFont="1" applyFill="1" applyBorder="1" applyAlignment="1" applyProtection="1">
      <protection locked="0"/>
    </xf>
    <xf numFmtId="168" fontId="2" fillId="5" borderId="138" xfId="9" applyNumberFormat="1" applyFont="1" applyFill="1" applyBorder="1" applyAlignment="1" applyProtection="1">
      <protection locked="0"/>
    </xf>
    <xf numFmtId="169" fontId="2" fillId="5" borderId="138" xfId="9" applyNumberFormat="1" applyFont="1" applyFill="1" applyBorder="1" applyAlignment="1" applyProtection="1">
      <alignment horizontal="center"/>
    </xf>
    <xf numFmtId="168" fontId="2" fillId="5" borderId="166" xfId="9" applyNumberFormat="1" applyFont="1" applyFill="1" applyBorder="1" applyAlignment="1" applyProtection="1">
      <protection locked="0"/>
    </xf>
    <xf numFmtId="169" fontId="3" fillId="5" borderId="164" xfId="9" applyNumberFormat="1" applyFont="1" applyFill="1" applyBorder="1" applyAlignment="1" applyProtection="1">
      <alignment horizontal="center"/>
    </xf>
    <xf numFmtId="169" fontId="2" fillId="5" borderId="166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4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4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7" xfId="9" applyNumberFormat="1" applyFont="1" applyFill="1" applyBorder="1" applyAlignment="1" applyProtection="1">
      <protection locked="0"/>
    </xf>
    <xf numFmtId="168" fontId="2" fillId="5" borderId="167" xfId="9" applyNumberFormat="1" applyFont="1" applyFill="1" applyBorder="1" applyAlignment="1" applyProtection="1"/>
    <xf numFmtId="168" fontId="93" fillId="5" borderId="166" xfId="9" applyNumberFormat="1" applyFont="1" applyFill="1" applyBorder="1" applyAlignment="1" applyProtection="1">
      <protection locked="0"/>
    </xf>
    <xf numFmtId="168" fontId="93" fillId="5" borderId="13" xfId="9" applyNumberFormat="1" applyFont="1" applyFill="1" applyBorder="1" applyAlignment="1" applyProtection="1">
      <protection locked="0"/>
    </xf>
    <xf numFmtId="168" fontId="93" fillId="5" borderId="163" xfId="9" applyNumberFormat="1" applyFont="1" applyFill="1" applyBorder="1" applyAlignment="1" applyProtection="1">
      <protection locked="0"/>
    </xf>
    <xf numFmtId="168" fontId="90" fillId="5" borderId="136" xfId="9" applyNumberFormat="1" applyFont="1" applyFill="1" applyBorder="1" applyAlignment="1" applyProtection="1">
      <protection locked="0"/>
    </xf>
    <xf numFmtId="168" fontId="90" fillId="5" borderId="164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100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0" applyNumberFormat="1" applyFont="1" applyFill="1" applyBorder="1" applyAlignment="1" applyProtection="1">
      <alignment horizontal="center"/>
    </xf>
    <xf numFmtId="10" fontId="2" fillId="0" borderId="103" xfId="10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0" applyNumberFormat="1" applyFont="1" applyFill="1" applyBorder="1" applyAlignment="1" applyProtection="1">
      <alignment horizontal="center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10" xfId="10" applyNumberFormat="1" applyFont="1" applyFill="1" applyBorder="1" applyAlignment="1" applyProtection="1">
      <alignment horizontal="right"/>
    </xf>
    <xf numFmtId="168" fontId="2" fillId="0" borderId="103" xfId="10" applyNumberFormat="1" applyFont="1" applyFill="1" applyBorder="1" applyAlignment="1" applyProtection="1">
      <alignment horizontal="right"/>
    </xf>
    <xf numFmtId="168" fontId="2" fillId="0" borderId="111" xfId="10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69" fillId="16" borderId="169" xfId="0" applyFont="1" applyFill="1" applyBorder="1" applyProtection="1">
      <protection hidden="1"/>
    </xf>
    <xf numFmtId="0" fontId="270" fillId="16" borderId="170" xfId="0" applyFont="1" applyFill="1" applyBorder="1" applyProtection="1"/>
    <xf numFmtId="0" fontId="270" fillId="16" borderId="171" xfId="0" applyFont="1" applyFill="1" applyBorder="1" applyProtection="1"/>
    <xf numFmtId="0" fontId="269" fillId="16" borderId="172" xfId="0" applyFont="1" applyFill="1" applyBorder="1" applyProtection="1">
      <protection hidden="1"/>
    </xf>
    <xf numFmtId="0" fontId="270" fillId="16" borderId="0" xfId="0" applyFont="1" applyFill="1" applyBorder="1" applyProtection="1"/>
    <xf numFmtId="0" fontId="270" fillId="16" borderId="173" xfId="0" applyFont="1" applyFill="1" applyBorder="1" applyProtection="1"/>
    <xf numFmtId="0" fontId="269" fillId="16" borderId="174" xfId="0" applyFont="1" applyFill="1" applyBorder="1" applyProtection="1">
      <protection hidden="1"/>
    </xf>
    <xf numFmtId="0" fontId="270" fillId="16" borderId="11" xfId="0" applyFont="1" applyFill="1" applyBorder="1" applyProtection="1"/>
    <xf numFmtId="0" fontId="270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4" xfId="9" applyNumberFormat="1" applyFont="1" applyFill="1" applyBorder="1" applyAlignment="1" applyProtection="1"/>
    <xf numFmtId="168" fontId="2" fillId="0" borderId="165" xfId="9" applyNumberFormat="1" applyFont="1" applyBorder="1" applyAlignment="1" applyProtection="1"/>
    <xf numFmtId="168" fontId="3" fillId="0" borderId="167" xfId="9" applyNumberFormat="1" applyFont="1" applyBorder="1" applyAlignment="1" applyProtection="1"/>
    <xf numFmtId="168" fontId="2" fillId="0" borderId="165" xfId="9" applyNumberFormat="1" applyFont="1" applyBorder="1" applyAlignment="1" applyProtection="1">
      <alignment horizontal="center"/>
    </xf>
    <xf numFmtId="168" fontId="3" fillId="0" borderId="167" xfId="9" applyNumberFormat="1" applyFont="1" applyBorder="1" applyAlignment="1" applyProtection="1">
      <alignment horizontal="center"/>
    </xf>
    <xf numFmtId="168" fontId="2" fillId="0" borderId="164" xfId="9" applyNumberFormat="1" applyFont="1" applyBorder="1" applyAlignment="1" applyProtection="1">
      <alignment horizontal="right"/>
    </xf>
    <xf numFmtId="168" fontId="3" fillId="0" borderId="166" xfId="9" applyNumberFormat="1" applyFont="1" applyBorder="1" applyAlignment="1" applyProtection="1">
      <alignment horizontal="right"/>
    </xf>
    <xf numFmtId="168" fontId="2" fillId="8" borderId="92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4" xfId="9" applyNumberFormat="1" applyFont="1" applyBorder="1" applyAlignment="1" applyProtection="1"/>
    <xf numFmtId="168" fontId="2" fillId="0" borderId="164" xfId="9" applyNumberFormat="1" applyFont="1" applyBorder="1" applyAlignment="1" applyProtection="1"/>
    <xf numFmtId="168" fontId="3" fillId="0" borderId="166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4" xfId="9" applyNumberFormat="1" applyFont="1" applyFill="1" applyBorder="1" applyAlignment="1" applyProtection="1"/>
    <xf numFmtId="168" fontId="2" fillId="0" borderId="179" xfId="9" applyNumberFormat="1" applyFont="1" applyBorder="1" applyAlignment="1" applyProtection="1"/>
    <xf numFmtId="168" fontId="3" fillId="0" borderId="180" xfId="9" applyNumberFormat="1" applyFont="1" applyBorder="1" applyAlignment="1" applyProtection="1"/>
    <xf numFmtId="0" fontId="25" fillId="5" borderId="181" xfId="8" applyFont="1" applyFill="1" applyBorder="1" applyAlignment="1" applyProtection="1">
      <alignment horizontal="left" vertical="center"/>
    </xf>
    <xf numFmtId="164" fontId="3" fillId="5" borderId="182" xfId="9" applyNumberFormat="1" applyFont="1" applyFill="1" applyBorder="1" applyAlignment="1" applyProtection="1">
      <alignment horizontal="left" vertical="center"/>
    </xf>
    <xf numFmtId="0" fontId="111" fillId="5" borderId="183" xfId="8" applyFont="1" applyFill="1" applyBorder="1" applyAlignment="1" applyProtection="1">
      <alignment horizontal="left" vertical="center"/>
    </xf>
    <xf numFmtId="164" fontId="3" fillId="5" borderId="184" xfId="9" applyNumberFormat="1" applyFont="1" applyFill="1" applyBorder="1" applyAlignment="1" applyProtection="1">
      <alignment horizontal="left" vertical="center"/>
    </xf>
    <xf numFmtId="0" fontId="12" fillId="5" borderId="181" xfId="8" applyFont="1" applyFill="1" applyBorder="1" applyAlignment="1" applyProtection="1">
      <alignment vertical="center"/>
    </xf>
    <xf numFmtId="0" fontId="7" fillId="5" borderId="182" xfId="8" applyFont="1" applyFill="1" applyBorder="1" applyProtection="1"/>
    <xf numFmtId="0" fontId="95" fillId="5" borderId="183" xfId="8" applyFont="1" applyFill="1" applyBorder="1" applyAlignment="1" applyProtection="1">
      <alignment horizontal="left" vertical="center"/>
    </xf>
    <xf numFmtId="0" fontId="28" fillId="5" borderId="184" xfId="8" applyFont="1" applyFill="1" applyBorder="1" applyProtection="1"/>
    <xf numFmtId="168" fontId="2" fillId="0" borderId="165" xfId="9" applyNumberFormat="1" applyFont="1" applyBorder="1" applyAlignment="1" applyProtection="1">
      <alignment horizontal="right"/>
    </xf>
    <xf numFmtId="168" fontId="3" fillId="0" borderId="167" xfId="9" applyNumberFormat="1" applyFont="1" applyBorder="1" applyAlignment="1" applyProtection="1">
      <alignment horizontal="right"/>
    </xf>
    <xf numFmtId="164" fontId="3" fillId="5" borderId="182" xfId="9" applyNumberFormat="1" applyFont="1" applyFill="1" applyBorder="1" applyAlignment="1" applyProtection="1">
      <alignment vertical="center"/>
    </xf>
    <xf numFmtId="0" fontId="94" fillId="5" borderId="183" xfId="8" applyFont="1" applyFill="1" applyBorder="1" applyAlignment="1" applyProtection="1">
      <alignment vertical="center"/>
    </xf>
    <xf numFmtId="164" fontId="3" fillId="5" borderId="184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5" xfId="9" applyNumberFormat="1" applyFont="1" applyFill="1" applyBorder="1" applyAlignment="1" applyProtection="1">
      <alignment horizontal="right"/>
    </xf>
    <xf numFmtId="168" fontId="3" fillId="0" borderId="167" xfId="9" applyNumberFormat="1" applyFont="1" applyFill="1" applyBorder="1" applyAlignment="1" applyProtection="1">
      <alignment horizontal="right"/>
    </xf>
    <xf numFmtId="168" fontId="2" fillId="9" borderId="92" xfId="9" applyNumberFormat="1" applyFont="1" applyFill="1" applyBorder="1" applyAlignment="1" applyProtection="1"/>
    <xf numFmtId="168" fontId="3" fillId="9" borderId="95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>
      <alignment horizontal="right"/>
    </xf>
    <xf numFmtId="168" fontId="2" fillId="20" borderId="185" xfId="9" applyNumberFormat="1" applyFont="1" applyFill="1" applyBorder="1" applyAlignment="1" applyProtection="1"/>
    <xf numFmtId="168" fontId="3" fillId="20" borderId="186" xfId="9" applyNumberFormat="1" applyFont="1" applyFill="1" applyBorder="1" applyAlignment="1" applyProtection="1"/>
    <xf numFmtId="168" fontId="2" fillId="20" borderId="185" xfId="9" applyNumberFormat="1" applyFont="1" applyFill="1" applyBorder="1" applyAlignment="1" applyProtection="1">
      <alignment horizontal="right"/>
    </xf>
    <xf numFmtId="168" fontId="3" fillId="20" borderId="186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5" xfId="9" applyNumberFormat="1" applyFont="1" applyBorder="1" applyAlignment="1" applyProtection="1"/>
    <xf numFmtId="164" fontId="3" fillId="0" borderId="167" xfId="9" applyNumberFormat="1" applyFont="1" applyBorder="1" applyAlignment="1" applyProtection="1"/>
    <xf numFmtId="164" fontId="2" fillId="0" borderId="164" xfId="9" applyNumberFormat="1" applyFont="1" applyBorder="1" applyAlignment="1" applyProtection="1"/>
    <xf numFmtId="164" fontId="3" fillId="0" borderId="166" xfId="9" applyNumberFormat="1" applyFont="1" applyBorder="1" applyAlignment="1" applyProtection="1"/>
    <xf numFmtId="164" fontId="2" fillId="8" borderId="92" xfId="9" applyNumberFormat="1" applyFont="1" applyFill="1" applyBorder="1" applyAlignment="1" applyProtection="1"/>
    <xf numFmtId="164" fontId="3" fillId="8" borderId="95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4" xfId="9" applyNumberFormat="1" applyFont="1" applyBorder="1" applyAlignment="1" applyProtection="1"/>
    <xf numFmtId="164" fontId="2" fillId="0" borderId="179" xfId="9" applyNumberFormat="1" applyFont="1" applyBorder="1" applyAlignment="1" applyProtection="1"/>
    <xf numFmtId="164" fontId="3" fillId="0" borderId="180" xfId="9" applyNumberFormat="1" applyFont="1" applyBorder="1" applyAlignment="1" applyProtection="1"/>
    <xf numFmtId="0" fontId="12" fillId="5" borderId="181" xfId="5" applyFont="1" applyFill="1" applyBorder="1" applyAlignment="1" applyProtection="1">
      <alignment vertical="center"/>
    </xf>
    <xf numFmtId="0" fontId="7" fillId="5" borderId="182" xfId="5" applyFont="1" applyFill="1" applyBorder="1" applyProtection="1"/>
    <xf numFmtId="164" fontId="2" fillId="0" borderId="165" xfId="9" applyNumberFormat="1" applyFont="1" applyFill="1" applyBorder="1" applyAlignment="1" applyProtection="1"/>
    <xf numFmtId="164" fontId="3" fillId="0" borderId="167" xfId="9" applyNumberFormat="1" applyFont="1" applyFill="1" applyBorder="1" applyAlignment="1" applyProtection="1"/>
    <xf numFmtId="164" fontId="2" fillId="0" borderId="165" xfId="9" applyNumberFormat="1" applyFont="1" applyBorder="1" applyAlignment="1" applyProtection="1">
      <alignment horizontal="right"/>
    </xf>
    <xf numFmtId="164" fontId="3" fillId="0" borderId="167" xfId="9" applyNumberFormat="1" applyFont="1" applyBorder="1" applyAlignment="1" applyProtection="1">
      <alignment horizontal="right"/>
    </xf>
    <xf numFmtId="164" fontId="2" fillId="9" borderId="92" xfId="9" applyNumberFormat="1" applyFont="1" applyFill="1" applyBorder="1" applyAlignment="1" applyProtection="1"/>
    <xf numFmtId="164" fontId="3" fillId="9" borderId="95" xfId="9" applyNumberFormat="1" applyFont="1" applyFill="1" applyBorder="1" applyAlignment="1" applyProtection="1"/>
    <xf numFmtId="164" fontId="8" fillId="20" borderId="185" xfId="9" applyNumberFormat="1" applyFont="1" applyFill="1" applyBorder="1" applyAlignment="1" applyProtection="1"/>
    <xf numFmtId="164" fontId="15" fillId="20" borderId="186" xfId="9" applyNumberFormat="1" applyFont="1" applyFill="1" applyBorder="1" applyAlignment="1" applyProtection="1"/>
    <xf numFmtId="38" fontId="8" fillId="21" borderId="187" xfId="9" applyNumberFormat="1" applyFont="1" applyFill="1" applyBorder="1" applyAlignment="1" applyProtection="1"/>
    <xf numFmtId="167" fontId="8" fillId="21" borderId="188" xfId="9" applyNumberFormat="1" applyFont="1" applyFill="1" applyBorder="1" applyAlignment="1" applyProtection="1">
      <alignment horizontal="center"/>
    </xf>
    <xf numFmtId="167" fontId="2" fillId="21" borderId="188" xfId="9" applyNumberFormat="1" applyFont="1" applyFill="1" applyBorder="1" applyAlignment="1" applyProtection="1">
      <alignment horizontal="center"/>
    </xf>
    <xf numFmtId="38" fontId="24" fillId="22" borderId="189" xfId="9" applyNumberFormat="1" applyFont="1" applyFill="1" applyBorder="1" applyAlignment="1" applyProtection="1"/>
    <xf numFmtId="167" fontId="8" fillId="22" borderId="98" xfId="9" applyNumberFormat="1" applyFont="1" applyFill="1" applyBorder="1" applyAlignment="1" applyProtection="1">
      <alignment horizontal="center"/>
    </xf>
    <xf numFmtId="168" fontId="2" fillId="22" borderId="96" xfId="9" applyNumberFormat="1" applyFont="1" applyFill="1" applyBorder="1" applyAlignment="1" applyProtection="1"/>
    <xf numFmtId="168" fontId="3" fillId="22" borderId="99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9" xfId="9" applyNumberFormat="1" applyFont="1" applyFill="1" applyBorder="1" applyAlignment="1" applyProtection="1"/>
    <xf numFmtId="38" fontId="91" fillId="8" borderId="0" xfId="9" applyNumberFormat="1" applyFont="1" applyFill="1" applyAlignment="1" applyProtection="1"/>
    <xf numFmtId="38" fontId="91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3" fillId="8" borderId="95" xfId="9" applyNumberFormat="1" applyFont="1" applyFill="1" applyBorder="1" applyAlignment="1" applyProtection="1">
      <alignment horizontal="right"/>
    </xf>
    <xf numFmtId="168" fontId="73" fillId="0" borderId="167" xfId="9" applyNumberFormat="1" applyFont="1" applyBorder="1" applyAlignment="1" applyProtection="1">
      <alignment horizontal="right"/>
    </xf>
    <xf numFmtId="168" fontId="73" fillId="0" borderId="166" xfId="9" applyNumberFormat="1" applyFont="1" applyBorder="1" applyAlignment="1" applyProtection="1">
      <alignment horizontal="right"/>
    </xf>
    <xf numFmtId="168" fontId="73" fillId="0" borderId="94" xfId="9" applyNumberFormat="1" applyFont="1" applyBorder="1" applyAlignment="1" applyProtection="1">
      <alignment horizontal="right"/>
    </xf>
    <xf numFmtId="168" fontId="73" fillId="5" borderId="94" xfId="9" applyNumberFormat="1" applyFont="1" applyFill="1" applyBorder="1" applyAlignment="1" applyProtection="1">
      <alignment horizontal="right"/>
    </xf>
    <xf numFmtId="168" fontId="73" fillId="23" borderId="95" xfId="9" applyNumberFormat="1" applyFont="1" applyFill="1" applyBorder="1" applyAlignment="1" applyProtection="1">
      <alignment horizontal="right"/>
    </xf>
    <xf numFmtId="168" fontId="73" fillId="22" borderId="99" xfId="9" applyNumberFormat="1" applyFont="1" applyFill="1" applyBorder="1" applyAlignment="1" applyProtection="1">
      <alignment horizontal="right"/>
    </xf>
    <xf numFmtId="168" fontId="70" fillId="0" borderId="165" xfId="9" applyNumberFormat="1" applyFont="1" applyBorder="1" applyAlignment="1" applyProtection="1">
      <alignment horizontal="right"/>
    </xf>
    <xf numFmtId="168" fontId="70" fillId="0" borderId="164" xfId="9" applyNumberFormat="1" applyFont="1" applyBorder="1" applyAlignment="1" applyProtection="1">
      <alignment horizontal="right"/>
    </xf>
    <xf numFmtId="168" fontId="70" fillId="8" borderId="92" xfId="9" applyNumberFormat="1" applyFont="1" applyFill="1" applyBorder="1" applyAlignment="1" applyProtection="1">
      <alignment horizontal="right"/>
    </xf>
    <xf numFmtId="168" fontId="70" fillId="0" borderId="86" xfId="9" applyNumberFormat="1" applyFont="1" applyBorder="1" applyAlignment="1" applyProtection="1">
      <alignment horizontal="right"/>
    </xf>
    <xf numFmtId="168" fontId="70" fillId="5" borderId="86" xfId="9" applyNumberFormat="1" applyFont="1" applyFill="1" applyBorder="1" applyAlignment="1" applyProtection="1">
      <alignment horizontal="right"/>
    </xf>
    <xf numFmtId="168" fontId="70" fillId="23" borderId="92" xfId="9" applyNumberFormat="1" applyFont="1" applyFill="1" applyBorder="1" applyAlignment="1" applyProtection="1">
      <alignment horizontal="right"/>
    </xf>
    <xf numFmtId="168" fontId="70" fillId="22" borderId="9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/>
    <xf numFmtId="168" fontId="73" fillId="0" borderId="94" xfId="9" applyNumberFormat="1" applyFont="1" applyBorder="1" applyAlignment="1" applyProtection="1">
      <alignment horizontal="center"/>
    </xf>
    <xf numFmtId="164" fontId="70" fillId="5" borderId="86" xfId="9" applyNumberFormat="1" applyFont="1" applyFill="1" applyBorder="1" applyAlignment="1" applyProtection="1"/>
    <xf numFmtId="168" fontId="70" fillId="0" borderId="86" xfId="9" applyNumberFormat="1" applyFont="1" applyBorder="1" applyAlignment="1" applyProtection="1">
      <alignment horizontal="center"/>
    </xf>
    <xf numFmtId="168" fontId="70" fillId="21" borderId="185" xfId="9" applyNumberFormat="1" applyFont="1" applyFill="1" applyBorder="1" applyAlignment="1" applyProtection="1">
      <alignment horizontal="right"/>
    </xf>
    <xf numFmtId="168" fontId="73" fillId="21" borderId="186" xfId="9" applyNumberFormat="1" applyFont="1" applyFill="1" applyBorder="1" applyAlignment="1" applyProtection="1">
      <alignment horizontal="right"/>
    </xf>
    <xf numFmtId="38" fontId="8" fillId="24" borderId="187" xfId="9" applyNumberFormat="1" applyFont="1" applyFill="1" applyBorder="1" applyAlignment="1" applyProtection="1"/>
    <xf numFmtId="167" fontId="8" fillId="24" borderId="188" xfId="9" applyNumberFormat="1" applyFont="1" applyFill="1" applyBorder="1" applyAlignment="1" applyProtection="1">
      <alignment horizontal="center"/>
    </xf>
    <xf numFmtId="168" fontId="70" fillId="24" borderId="185" xfId="9" applyNumberFormat="1" applyFont="1" applyFill="1" applyBorder="1" applyAlignment="1" applyProtection="1">
      <alignment horizontal="right"/>
    </xf>
    <xf numFmtId="168" fontId="73" fillId="24" borderId="186" xfId="9" applyNumberFormat="1" applyFont="1" applyFill="1" applyBorder="1" applyAlignment="1" applyProtection="1">
      <alignment horizontal="right"/>
    </xf>
    <xf numFmtId="38" fontId="8" fillId="25" borderId="187" xfId="9" applyNumberFormat="1" applyFont="1" applyFill="1" applyBorder="1" applyAlignment="1" applyProtection="1"/>
    <xf numFmtId="168" fontId="70" fillId="25" borderId="185" xfId="9" applyNumberFormat="1" applyFont="1" applyFill="1" applyBorder="1" applyAlignment="1" applyProtection="1">
      <alignment horizontal="right"/>
    </xf>
    <xf numFmtId="168" fontId="73" fillId="25" borderId="186" xfId="9" applyNumberFormat="1" applyFont="1" applyFill="1" applyBorder="1" applyAlignment="1" applyProtection="1">
      <alignment horizontal="right"/>
    </xf>
    <xf numFmtId="167" fontId="8" fillId="25" borderId="188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90" xfId="9" applyNumberFormat="1" applyFont="1" applyFill="1" applyBorder="1" applyAlignment="1" applyProtection="1">
      <alignment horizontal="center" vertical="center"/>
    </xf>
    <xf numFmtId="167" fontId="2" fillId="16" borderId="191" xfId="9" applyNumberFormat="1" applyFont="1" applyFill="1" applyBorder="1" applyAlignment="1" applyProtection="1">
      <alignment horizontal="center" vertical="center"/>
    </xf>
    <xf numFmtId="164" fontId="22" fillId="16" borderId="124" xfId="9" applyNumberFormat="1" applyFont="1" applyFill="1" applyBorder="1" applyAlignment="1" applyProtection="1">
      <alignment horizontal="center" vertical="center" wrapText="1"/>
    </xf>
    <xf numFmtId="164" fontId="29" fillId="16" borderId="192" xfId="9" applyNumberFormat="1" applyFont="1" applyFill="1" applyBorder="1" applyAlignment="1" applyProtection="1">
      <alignment horizontal="center" vertical="center" wrapText="1"/>
    </xf>
    <xf numFmtId="164" fontId="2" fillId="16" borderId="124" xfId="9" applyNumberFormat="1" applyFont="1" applyFill="1" applyBorder="1" applyAlignment="1" applyProtection="1">
      <alignment horizontal="center" vertical="center"/>
    </xf>
    <xf numFmtId="164" fontId="2" fillId="16" borderId="184" xfId="9" applyNumberFormat="1" applyFont="1" applyFill="1" applyBorder="1" applyAlignment="1" applyProtection="1">
      <alignment horizontal="center" vertical="center"/>
    </xf>
    <xf numFmtId="164" fontId="29" fillId="16" borderId="184" xfId="9" applyNumberFormat="1" applyFont="1" applyFill="1" applyBorder="1" applyAlignment="1" applyProtection="1">
      <alignment horizontal="center" vertical="center" wrapText="1"/>
    </xf>
    <xf numFmtId="38" fontId="8" fillId="26" borderId="187" xfId="9" applyNumberFormat="1" applyFont="1" applyFill="1" applyBorder="1" applyAlignment="1" applyProtection="1"/>
    <xf numFmtId="167" fontId="8" fillId="26" borderId="188" xfId="9" applyNumberFormat="1" applyFont="1" applyFill="1" applyBorder="1" applyAlignment="1" applyProtection="1">
      <alignment horizontal="center"/>
    </xf>
    <xf numFmtId="168" fontId="70" fillId="26" borderId="185" xfId="9" applyNumberFormat="1" applyFont="1" applyFill="1" applyBorder="1" applyAlignment="1" applyProtection="1">
      <alignment horizontal="right"/>
    </xf>
    <xf numFmtId="168" fontId="73" fillId="26" borderId="186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70" fillId="27" borderId="92" xfId="9" applyNumberFormat="1" applyFont="1" applyFill="1" applyBorder="1" applyAlignment="1" applyProtection="1">
      <alignment horizontal="right"/>
    </xf>
    <xf numFmtId="168" fontId="73" fillId="27" borderId="95" xfId="9" applyNumberFormat="1" applyFont="1" applyFill="1" applyBorder="1" applyAlignment="1" applyProtection="1">
      <alignment horizontal="right"/>
    </xf>
    <xf numFmtId="38" fontId="8" fillId="27" borderId="187" xfId="9" applyNumberFormat="1" applyFont="1" applyFill="1" applyBorder="1" applyAlignment="1" applyProtection="1"/>
    <xf numFmtId="167" fontId="8" fillId="27" borderId="188" xfId="9" applyNumberFormat="1" applyFont="1" applyFill="1" applyBorder="1" applyAlignment="1" applyProtection="1">
      <alignment horizontal="center"/>
    </xf>
    <xf numFmtId="168" fontId="70" fillId="27" borderId="185" xfId="9" applyNumberFormat="1" applyFont="1" applyFill="1" applyBorder="1" applyAlignment="1" applyProtection="1">
      <alignment horizontal="right"/>
    </xf>
    <xf numFmtId="168" fontId="73" fillId="27" borderId="186" xfId="9" applyNumberFormat="1" applyFont="1" applyFill="1" applyBorder="1" applyAlignment="1" applyProtection="1">
      <alignment horizontal="right"/>
    </xf>
    <xf numFmtId="38" fontId="8" fillId="22" borderId="189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10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1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71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92" xfId="9" applyNumberFormat="1" applyFont="1" applyFill="1" applyBorder="1" applyAlignment="1" applyProtection="1">
      <alignment horizontal="center" vertical="center" wrapText="1"/>
    </xf>
    <xf numFmtId="164" fontId="13" fillId="16" borderId="184" xfId="9" applyNumberFormat="1" applyFont="1" applyFill="1" applyBorder="1" applyAlignment="1" applyProtection="1">
      <alignment horizontal="center" vertical="center" wrapText="1"/>
    </xf>
    <xf numFmtId="164" fontId="70" fillId="0" borderId="86" xfId="9" applyNumberFormat="1" applyFont="1" applyBorder="1" applyAlignment="1" applyProtection="1">
      <alignment horizontal="center"/>
    </xf>
    <xf numFmtId="164" fontId="73" fillId="0" borderId="94" xfId="9" applyNumberFormat="1" applyFont="1" applyBorder="1" applyAlignment="1" applyProtection="1">
      <alignment horizontal="center"/>
    </xf>
    <xf numFmtId="164" fontId="70" fillId="0" borderId="165" xfId="9" applyNumberFormat="1" applyFont="1" applyBorder="1" applyAlignment="1" applyProtection="1">
      <alignment horizontal="right"/>
    </xf>
    <xf numFmtId="164" fontId="73" fillId="0" borderId="167" xfId="9" applyNumberFormat="1" applyFont="1" applyBorder="1" applyAlignment="1" applyProtection="1">
      <alignment horizontal="right"/>
    </xf>
    <xf numFmtId="164" fontId="70" fillId="0" borderId="164" xfId="9" applyNumberFormat="1" applyFont="1" applyBorder="1" applyAlignment="1" applyProtection="1">
      <alignment horizontal="right"/>
    </xf>
    <xf numFmtId="164" fontId="73" fillId="0" borderId="166" xfId="9" applyNumberFormat="1" applyFont="1" applyBorder="1" applyAlignment="1" applyProtection="1">
      <alignment horizontal="right"/>
    </xf>
    <xf numFmtId="164" fontId="70" fillId="8" borderId="92" xfId="9" applyNumberFormat="1" applyFont="1" applyFill="1" applyBorder="1" applyAlignment="1" applyProtection="1">
      <alignment horizontal="right"/>
    </xf>
    <xf numFmtId="164" fontId="73" fillId="8" borderId="95" xfId="9" applyNumberFormat="1" applyFont="1" applyFill="1" applyBorder="1" applyAlignment="1" applyProtection="1">
      <alignment horizontal="right"/>
    </xf>
    <xf numFmtId="164" fontId="70" fillId="0" borderId="86" xfId="9" applyNumberFormat="1" applyFont="1" applyBorder="1" applyAlignment="1" applyProtection="1">
      <alignment horizontal="right"/>
    </xf>
    <xf numFmtId="164" fontId="73" fillId="0" borderId="94" xfId="9" applyNumberFormat="1" applyFont="1" applyBorder="1" applyAlignment="1" applyProtection="1">
      <alignment horizontal="right"/>
    </xf>
    <xf numFmtId="164" fontId="70" fillId="21" borderId="185" xfId="9" applyNumberFormat="1" applyFont="1" applyFill="1" applyBorder="1" applyAlignment="1" applyProtection="1">
      <alignment horizontal="right"/>
    </xf>
    <xf numFmtId="164" fontId="73" fillId="21" borderId="186" xfId="9" applyNumberFormat="1" applyFont="1" applyFill="1" applyBorder="1" applyAlignment="1" applyProtection="1">
      <alignment horizontal="right"/>
    </xf>
    <xf numFmtId="164" fontId="70" fillId="5" borderId="8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>
      <alignment horizontal="right"/>
    </xf>
    <xf numFmtId="164" fontId="70" fillId="23" borderId="92" xfId="9" applyNumberFormat="1" applyFont="1" applyFill="1" applyBorder="1" applyAlignment="1" applyProtection="1">
      <alignment horizontal="right"/>
    </xf>
    <xf numFmtId="164" fontId="73" fillId="23" borderId="95" xfId="9" applyNumberFormat="1" applyFont="1" applyFill="1" applyBorder="1" applyAlignment="1" applyProtection="1">
      <alignment horizontal="right"/>
    </xf>
    <xf numFmtId="164" fontId="70" fillId="25" borderId="185" xfId="9" applyNumberFormat="1" applyFont="1" applyFill="1" applyBorder="1" applyAlignment="1" applyProtection="1">
      <alignment horizontal="right"/>
    </xf>
    <xf numFmtId="164" fontId="73" fillId="25" borderId="186" xfId="9" applyNumberFormat="1" applyFont="1" applyFill="1" applyBorder="1" applyAlignment="1" applyProtection="1">
      <alignment horizontal="right"/>
    </xf>
    <xf numFmtId="164" fontId="70" fillId="24" borderId="185" xfId="9" applyNumberFormat="1" applyFont="1" applyFill="1" applyBorder="1" applyAlignment="1" applyProtection="1">
      <alignment horizontal="right"/>
    </xf>
    <xf numFmtId="164" fontId="73" fillId="24" borderId="186" xfId="9" applyNumberFormat="1" applyFont="1" applyFill="1" applyBorder="1" applyAlignment="1" applyProtection="1">
      <alignment horizontal="right"/>
    </xf>
    <xf numFmtId="164" fontId="70" fillId="26" borderId="185" xfId="9" applyNumberFormat="1" applyFont="1" applyFill="1" applyBorder="1" applyAlignment="1" applyProtection="1">
      <alignment horizontal="right"/>
    </xf>
    <xf numFmtId="164" fontId="73" fillId="26" borderId="186" xfId="9" applyNumberFormat="1" applyFont="1" applyFill="1" applyBorder="1" applyAlignment="1" applyProtection="1">
      <alignment horizontal="right"/>
    </xf>
    <xf numFmtId="164" fontId="70" fillId="27" borderId="92" xfId="9" applyNumberFormat="1" applyFont="1" applyFill="1" applyBorder="1" applyAlignment="1" applyProtection="1">
      <alignment horizontal="right"/>
    </xf>
    <xf numFmtId="164" fontId="73" fillId="27" borderId="95" xfId="9" applyNumberFormat="1" applyFont="1" applyFill="1" applyBorder="1" applyAlignment="1" applyProtection="1">
      <alignment horizontal="right"/>
    </xf>
    <xf numFmtId="164" fontId="70" fillId="27" borderId="185" xfId="9" applyNumberFormat="1" applyFont="1" applyFill="1" applyBorder="1" applyAlignment="1" applyProtection="1">
      <alignment horizontal="right"/>
    </xf>
    <xf numFmtId="164" fontId="73" fillId="27" borderId="186" xfId="9" applyNumberFormat="1" applyFont="1" applyFill="1" applyBorder="1" applyAlignment="1" applyProtection="1">
      <alignment horizontal="right"/>
    </xf>
    <xf numFmtId="164" fontId="70" fillId="22" borderId="96" xfId="9" applyNumberFormat="1" applyFont="1" applyFill="1" applyBorder="1" applyAlignment="1" applyProtection="1">
      <alignment horizontal="right"/>
    </xf>
    <xf numFmtId="164" fontId="73" fillId="22" borderId="99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2" fillId="18" borderId="23" xfId="0" applyNumberFormat="1" applyFont="1" applyFill="1" applyBorder="1" applyProtection="1"/>
    <xf numFmtId="168" fontId="272" fillId="18" borderId="40" xfId="0" applyNumberFormat="1" applyFont="1" applyFill="1" applyBorder="1" applyProtection="1"/>
    <xf numFmtId="168" fontId="272" fillId="18" borderId="26" xfId="0" applyNumberFormat="1" applyFont="1" applyFill="1" applyBorder="1" applyProtection="1"/>
    <xf numFmtId="168" fontId="272" fillId="18" borderId="25" xfId="0" applyNumberFormat="1" applyFont="1" applyFill="1" applyBorder="1" applyProtection="1"/>
    <xf numFmtId="168" fontId="272" fillId="18" borderId="27" xfId="0" applyNumberFormat="1" applyFont="1" applyFill="1" applyBorder="1" applyProtection="1"/>
    <xf numFmtId="168" fontId="272" fillId="18" borderId="24" xfId="0" applyNumberFormat="1" applyFont="1" applyFill="1" applyBorder="1" applyProtection="1"/>
    <xf numFmtId="168" fontId="273" fillId="18" borderId="23" xfId="0" applyNumberFormat="1" applyFont="1" applyFill="1" applyBorder="1" applyProtection="1"/>
    <xf numFmtId="168" fontId="273" fillId="18" borderId="40" xfId="0" applyNumberFormat="1" applyFont="1" applyFill="1" applyBorder="1" applyProtection="1"/>
    <xf numFmtId="168" fontId="273" fillId="18" borderId="26" xfId="0" applyNumberFormat="1" applyFont="1" applyFill="1" applyBorder="1" applyProtection="1"/>
    <xf numFmtId="168" fontId="273" fillId="18" borderId="25" xfId="0" applyNumberFormat="1" applyFont="1" applyFill="1" applyBorder="1" applyProtection="1"/>
    <xf numFmtId="168" fontId="273" fillId="18" borderId="27" xfId="0" applyNumberFormat="1" applyFont="1" applyFill="1" applyBorder="1" applyProtection="1"/>
    <xf numFmtId="168" fontId="273" fillId="18" borderId="24" xfId="0" applyNumberFormat="1" applyFont="1" applyFill="1" applyBorder="1" applyProtection="1"/>
    <xf numFmtId="168" fontId="273" fillId="11" borderId="31" xfId="0" applyNumberFormat="1" applyFont="1" applyFill="1" applyBorder="1" applyProtection="1"/>
    <xf numFmtId="168" fontId="273" fillId="11" borderId="29" xfId="0" applyNumberFormat="1" applyFont="1" applyFill="1" applyBorder="1" applyProtection="1"/>
    <xf numFmtId="168" fontId="273" fillId="11" borderId="28" xfId="0" applyNumberFormat="1" applyFont="1" applyFill="1" applyBorder="1" applyProtection="1"/>
    <xf numFmtId="168" fontId="273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4" fillId="18" borderId="23" xfId="0" applyNumberFormat="1" applyFont="1" applyFill="1" applyBorder="1" applyProtection="1"/>
    <xf numFmtId="168" fontId="274" fillId="18" borderId="40" xfId="0" applyNumberFormat="1" applyFont="1" applyFill="1" applyBorder="1" applyProtection="1"/>
    <xf numFmtId="168" fontId="274" fillId="18" borderId="26" xfId="0" applyNumberFormat="1" applyFont="1" applyFill="1" applyBorder="1" applyProtection="1"/>
    <xf numFmtId="168" fontId="274" fillId="18" borderId="25" xfId="0" applyNumberFormat="1" applyFont="1" applyFill="1" applyBorder="1" applyProtection="1"/>
    <xf numFmtId="168" fontId="274" fillId="18" borderId="27" xfId="0" applyNumberFormat="1" applyFont="1" applyFill="1" applyBorder="1" applyProtection="1"/>
    <xf numFmtId="168" fontId="274" fillId="18" borderId="24" xfId="0" applyNumberFormat="1" applyFont="1" applyFill="1" applyBorder="1" applyProtection="1"/>
    <xf numFmtId="168" fontId="275" fillId="18" borderId="23" xfId="0" applyNumberFormat="1" applyFont="1" applyFill="1" applyBorder="1" applyProtection="1"/>
    <xf numFmtId="168" fontId="275" fillId="18" borderId="25" xfId="0" applyNumberFormat="1" applyFont="1" applyFill="1" applyBorder="1" applyProtection="1"/>
    <xf numFmtId="168" fontId="275" fillId="18" borderId="26" xfId="0" applyNumberFormat="1" applyFont="1" applyFill="1" applyBorder="1" applyProtection="1"/>
    <xf numFmtId="168" fontId="275" fillId="18" borderId="27" xfId="0" applyNumberFormat="1" applyFont="1" applyFill="1" applyBorder="1" applyProtection="1"/>
    <xf numFmtId="168" fontId="275" fillId="18" borderId="24" xfId="0" applyNumberFormat="1" applyFont="1" applyFill="1" applyBorder="1" applyProtection="1"/>
    <xf numFmtId="168" fontId="275" fillId="11" borderId="31" xfId="0" applyNumberFormat="1" applyFont="1" applyFill="1" applyBorder="1" applyProtection="1"/>
    <xf numFmtId="168" fontId="275" fillId="11" borderId="29" xfId="0" applyNumberFormat="1" applyFont="1" applyFill="1" applyBorder="1" applyProtection="1"/>
    <xf numFmtId="168" fontId="275" fillId="11" borderId="28" xfId="0" applyNumberFormat="1" applyFont="1" applyFill="1" applyBorder="1" applyProtection="1"/>
    <xf numFmtId="168" fontId="275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6" fillId="33" borderId="89" xfId="0" applyNumberFormat="1" applyFont="1" applyFill="1" applyBorder="1" applyAlignment="1" applyProtection="1">
      <alignment horizontal="center"/>
    </xf>
    <xf numFmtId="4" fontId="276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5" fillId="34" borderId="146" xfId="0" applyFont="1" applyFill="1" applyBorder="1" applyAlignment="1" applyProtection="1"/>
    <xf numFmtId="0" fontId="277" fillId="34" borderId="0" xfId="0" applyFont="1" applyFill="1" applyBorder="1" applyAlignment="1" applyProtection="1"/>
    <xf numFmtId="0" fontId="277" fillId="34" borderId="8" xfId="0" applyFont="1" applyFill="1" applyBorder="1" applyAlignment="1" applyProtection="1"/>
    <xf numFmtId="0" fontId="277" fillId="34" borderId="87" xfId="0" applyFont="1" applyFill="1" applyBorder="1" applyAlignment="1" applyProtection="1"/>
    <xf numFmtId="0" fontId="277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77" fillId="34" borderId="189" xfId="0" applyFont="1" applyFill="1" applyBorder="1" applyAlignment="1" applyProtection="1"/>
    <xf numFmtId="0" fontId="277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78" fillId="34" borderId="194" xfId="0" applyFont="1" applyFill="1" applyBorder="1" applyAlignment="1" applyProtection="1">
      <alignment horizontal="left"/>
    </xf>
    <xf numFmtId="0" fontId="279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80" fillId="34" borderId="88" xfId="0" applyNumberFormat="1" applyFont="1" applyFill="1" applyBorder="1" applyAlignment="1">
      <alignment horizontal="center"/>
    </xf>
    <xf numFmtId="16" fontId="281" fillId="34" borderId="70" xfId="0" applyNumberFormat="1" applyFont="1" applyFill="1" applyBorder="1" applyAlignment="1" applyProtection="1">
      <alignment horizontal="center"/>
    </xf>
    <xf numFmtId="4" fontId="282" fillId="2" borderId="0" xfId="0" applyNumberFormat="1" applyFont="1" applyFill="1" applyProtection="1"/>
    <xf numFmtId="171" fontId="272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3" fillId="34" borderId="199" xfId="0" applyFont="1" applyFill="1" applyBorder="1" applyAlignment="1" applyProtection="1">
      <alignment horizontal="left"/>
    </xf>
    <xf numFmtId="168" fontId="272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8" applyFont="1" applyFill="1" applyBorder="1" applyProtection="1"/>
    <xf numFmtId="0" fontId="7" fillId="17" borderId="153" xfId="8" applyFont="1" applyFill="1" applyBorder="1" applyProtection="1"/>
    <xf numFmtId="0" fontId="71" fillId="17" borderId="187" xfId="8" applyFont="1" applyFill="1" applyBorder="1" applyProtection="1"/>
    <xf numFmtId="0" fontId="7" fillId="17" borderId="205" xfId="8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2" fillId="18" borderId="208" xfId="0" applyNumberFormat="1" applyFont="1" applyFill="1" applyBorder="1" applyProtection="1"/>
    <xf numFmtId="168" fontId="272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4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8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5" fillId="16" borderId="196" xfId="0" applyNumberFormat="1" applyFont="1" applyFill="1" applyBorder="1" applyAlignment="1" applyProtection="1">
      <alignment horizontal="center" vertical="center"/>
      <protection locked="0"/>
    </xf>
    <xf numFmtId="165" fontId="285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90" xfId="9" applyNumberFormat="1" applyFont="1" applyFill="1" applyBorder="1" applyAlignment="1" applyProtection="1">
      <alignment horizontal="center" vertical="center"/>
    </xf>
    <xf numFmtId="167" fontId="2" fillId="21" borderId="191" xfId="9" applyNumberFormat="1" applyFont="1" applyFill="1" applyBorder="1" applyAlignment="1" applyProtection="1">
      <alignment horizontal="center" vertical="center"/>
    </xf>
    <xf numFmtId="164" fontId="29" fillId="21" borderId="183" xfId="9" applyNumberFormat="1" applyFont="1" applyFill="1" applyBorder="1" applyAlignment="1" applyProtection="1">
      <alignment horizontal="center" vertical="center" wrapText="1"/>
    </xf>
    <xf numFmtId="164" fontId="22" fillId="21" borderId="230" xfId="9" applyNumberFormat="1" applyFont="1" applyFill="1" applyBorder="1" applyAlignment="1" applyProtection="1">
      <alignment horizontal="center" vertical="center" wrapText="1"/>
    </xf>
    <xf numFmtId="164" fontId="2" fillId="21" borderId="183" xfId="9" applyNumberFormat="1" applyFont="1" applyFill="1" applyBorder="1" applyAlignment="1" applyProtection="1">
      <alignment horizontal="center" vertical="center"/>
    </xf>
    <xf numFmtId="164" fontId="2" fillId="21" borderId="230" xfId="9" applyNumberFormat="1" applyFont="1" applyFill="1" applyBorder="1" applyAlignment="1" applyProtection="1">
      <alignment horizontal="center" vertical="center"/>
    </xf>
    <xf numFmtId="38" fontId="2" fillId="21" borderId="189" xfId="9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2" fillId="5" borderId="237" xfId="0" applyNumberFormat="1" applyFont="1" applyFill="1" applyBorder="1" applyAlignment="1" applyProtection="1">
      <alignment horizontal="center"/>
    </xf>
    <xf numFmtId="178" fontId="272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6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87" fillId="11" borderId="231" xfId="0" applyNumberFormat="1" applyFont="1" applyFill="1" applyBorder="1" applyAlignment="1">
      <alignment horizontal="center"/>
    </xf>
    <xf numFmtId="168" fontId="273" fillId="11" borderId="228" xfId="0" applyNumberFormat="1" applyFont="1" applyFill="1" applyBorder="1" applyAlignment="1" applyProtection="1"/>
    <xf numFmtId="168" fontId="273" fillId="11" borderId="232" xfId="0" applyNumberFormat="1" applyFont="1" applyFill="1" applyBorder="1" applyAlignment="1" applyProtection="1"/>
    <xf numFmtId="168" fontId="273" fillId="11" borderId="233" xfId="0" applyNumberFormat="1" applyFont="1" applyFill="1" applyBorder="1" applyAlignment="1" applyProtection="1"/>
    <xf numFmtId="168" fontId="273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1" fillId="11" borderId="88" xfId="0" applyNumberFormat="1" applyFont="1" applyFill="1" applyBorder="1" applyAlignment="1">
      <alignment horizontal="center"/>
    </xf>
    <xf numFmtId="168" fontId="275" fillId="11" borderId="148" xfId="0" applyNumberFormat="1" applyFont="1" applyFill="1" applyBorder="1" applyAlignment="1" applyProtection="1"/>
    <xf numFmtId="168" fontId="275" fillId="11" borderId="149" xfId="0" applyNumberFormat="1" applyFont="1" applyFill="1" applyBorder="1" applyAlignment="1" applyProtection="1"/>
    <xf numFmtId="168" fontId="275" fillId="11" borderId="150" xfId="0" applyNumberFormat="1" applyFont="1" applyFill="1" applyBorder="1" applyAlignment="1" applyProtection="1"/>
    <xf numFmtId="168" fontId="275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2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5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2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9" applyNumberFormat="1" applyFont="1" applyBorder="1" applyAlignment="1" applyProtection="1"/>
    <xf numFmtId="168" fontId="2" fillId="0" borderId="221" xfId="9" applyNumberFormat="1" applyFont="1" applyBorder="1" applyAlignment="1" applyProtection="1"/>
    <xf numFmtId="168" fontId="73" fillId="0" borderId="221" xfId="9" applyNumberFormat="1" applyFont="1" applyBorder="1" applyAlignment="1" applyProtection="1"/>
    <xf numFmtId="168" fontId="73" fillId="0" borderId="249" xfId="9" applyNumberFormat="1" applyFont="1" applyBorder="1" applyAlignment="1" applyProtection="1"/>
    <xf numFmtId="167" fontId="167" fillId="25" borderId="252" xfId="9" applyNumberFormat="1" applyFont="1" applyFill="1" applyBorder="1" applyAlignment="1" applyProtection="1">
      <alignment horizontal="center"/>
    </xf>
    <xf numFmtId="167" fontId="160" fillId="25" borderId="222" xfId="9" applyNumberFormat="1" applyFont="1" applyFill="1" applyBorder="1" applyAlignment="1" applyProtection="1">
      <alignment horizontal="center"/>
    </xf>
    <xf numFmtId="167" fontId="167" fillId="25" borderId="222" xfId="9" applyNumberFormat="1" applyFont="1" applyFill="1" applyBorder="1" applyAlignment="1" applyProtection="1">
      <alignment horizontal="center"/>
    </xf>
    <xf numFmtId="168" fontId="2" fillId="25" borderId="196" xfId="9" applyNumberFormat="1" applyFont="1" applyFill="1" applyBorder="1" applyAlignment="1" applyProtection="1"/>
    <xf numFmtId="168" fontId="73" fillId="25" borderId="196" xfId="9" applyNumberFormat="1" applyFont="1" applyFill="1" applyBorder="1" applyAlignment="1" applyProtection="1"/>
    <xf numFmtId="168" fontId="2" fillId="16" borderId="196" xfId="9" applyNumberFormat="1" applyFont="1" applyFill="1" applyBorder="1" applyAlignment="1" applyProtection="1"/>
    <xf numFmtId="168" fontId="73" fillId="16" borderId="196" xfId="9" applyNumberFormat="1" applyFont="1" applyFill="1" applyBorder="1" applyAlignment="1" applyProtection="1"/>
    <xf numFmtId="164" fontId="2" fillId="0" borderId="219" xfId="9" applyNumberFormat="1" applyFont="1" applyBorder="1" applyAlignment="1" applyProtection="1"/>
    <xf numFmtId="164" fontId="2" fillId="0" borderId="221" xfId="9" applyNumberFormat="1" applyFont="1" applyBorder="1" applyAlignment="1" applyProtection="1"/>
    <xf numFmtId="164" fontId="73" fillId="0" borderId="221" xfId="9" applyNumberFormat="1" applyFont="1" applyBorder="1" applyAlignment="1" applyProtection="1"/>
    <xf numFmtId="164" fontId="2" fillId="16" borderId="196" xfId="9" applyNumberFormat="1" applyFont="1" applyFill="1" applyBorder="1" applyAlignment="1" applyProtection="1"/>
    <xf numFmtId="164" fontId="73" fillId="16" borderId="196" xfId="9" applyNumberFormat="1" applyFont="1" applyFill="1" applyBorder="1" applyAlignment="1" applyProtection="1"/>
    <xf numFmtId="164" fontId="73" fillId="0" borderId="249" xfId="9" applyNumberFormat="1" applyFont="1" applyBorder="1" applyAlignment="1" applyProtection="1"/>
    <xf numFmtId="164" fontId="2" fillId="25" borderId="196" xfId="9" applyNumberFormat="1" applyFont="1" applyFill="1" applyBorder="1" applyAlignment="1" applyProtection="1"/>
    <xf numFmtId="164" fontId="73" fillId="25" borderId="196" xfId="9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8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8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8" applyFont="1" applyFill="1" applyBorder="1" applyAlignment="1" applyProtection="1">
      <alignment horizontal="center"/>
    </xf>
    <xf numFmtId="0" fontId="167" fillId="16" borderId="252" xfId="8" applyFont="1" applyFill="1" applyBorder="1" applyAlignment="1" applyProtection="1">
      <alignment horizontal="center"/>
    </xf>
    <xf numFmtId="0" fontId="160" fillId="16" borderId="222" xfId="8" applyFont="1" applyFill="1" applyBorder="1" applyAlignment="1" applyProtection="1">
      <alignment horizontal="center"/>
    </xf>
    <xf numFmtId="0" fontId="167" fillId="16" borderId="222" xfId="8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9" applyNumberFormat="1" applyFont="1" applyFill="1" applyBorder="1" applyAlignment="1" applyProtection="1">
      <alignment horizontal="center"/>
    </xf>
    <xf numFmtId="0" fontId="7" fillId="17" borderId="198" xfId="8" applyFont="1" applyFill="1" applyBorder="1" applyProtection="1"/>
    <xf numFmtId="0" fontId="160" fillId="17" borderId="197" xfId="8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8" applyFont="1" applyFill="1" applyBorder="1" applyProtection="1"/>
    <xf numFmtId="0" fontId="7" fillId="16" borderId="198" xfId="8" applyFont="1" applyFill="1" applyBorder="1" applyProtection="1"/>
    <xf numFmtId="0" fontId="288" fillId="17" borderId="197" xfId="0" applyFont="1" applyFill="1" applyBorder="1" applyAlignment="1" applyProtection="1">
      <alignment horizontal="left"/>
    </xf>
    <xf numFmtId="0" fontId="278" fillId="17" borderId="146" xfId="0" applyFont="1" applyFill="1" applyBorder="1" applyAlignment="1" applyProtection="1">
      <alignment horizontal="left"/>
    </xf>
    <xf numFmtId="0" fontId="279" fillId="17" borderId="146" xfId="0" applyFont="1" applyFill="1" applyBorder="1" applyAlignment="1" applyProtection="1">
      <alignment horizontal="right"/>
    </xf>
    <xf numFmtId="176" fontId="289" fillId="17" borderId="146" xfId="0" applyNumberFormat="1" applyFont="1" applyFill="1" applyBorder="1" applyAlignment="1" applyProtection="1">
      <alignment horizontal="center"/>
    </xf>
    <xf numFmtId="176" fontId="289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90" fillId="28" borderId="48" xfId="8" applyFont="1" applyFill="1" applyBorder="1" applyAlignment="1" applyProtection="1">
      <alignment horizontal="center"/>
    </xf>
    <xf numFmtId="38" fontId="291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92" fillId="30" borderId="196" xfId="8" applyNumberFormat="1" applyFont="1" applyFill="1" applyBorder="1" applyAlignment="1" applyProtection="1">
      <alignment horizontal="center" vertical="center"/>
    </xf>
    <xf numFmtId="0" fontId="174" fillId="5" borderId="48" xfId="5" applyFont="1" applyFill="1" applyBorder="1" applyAlignment="1" applyProtection="1">
      <alignment horizontal="left"/>
    </xf>
    <xf numFmtId="0" fontId="293" fillId="5" borderId="48" xfId="5" applyFont="1" applyFill="1" applyBorder="1" applyAlignment="1" applyProtection="1">
      <alignment horizontal="left"/>
    </xf>
    <xf numFmtId="0" fontId="22" fillId="5" borderId="196" xfId="8" applyNumberFormat="1" applyFont="1" applyFill="1" applyBorder="1" applyAlignment="1" applyProtection="1">
      <alignment horizontal="center" vertical="center"/>
    </xf>
    <xf numFmtId="0" fontId="144" fillId="5" borderId="0" xfId="8" applyFont="1" applyFill="1" applyBorder="1" applyAlignment="1" applyProtection="1">
      <alignment horizontal="left"/>
    </xf>
    <xf numFmtId="0" fontId="294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5" fillId="40" borderId="219" xfId="0" applyNumberFormat="1" applyFont="1" applyFill="1" applyBorder="1" applyAlignment="1" applyProtection="1">
      <alignment horizontal="center"/>
    </xf>
    <xf numFmtId="168" fontId="295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4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6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77" fillId="16" borderId="98" xfId="0" applyNumberFormat="1" applyFont="1" applyFill="1" applyBorder="1" applyAlignment="1" applyProtection="1">
      <alignment horizontal="center"/>
    </xf>
    <xf numFmtId="180" fontId="288" fillId="16" borderId="98" xfId="0" applyNumberFormat="1" applyFont="1" applyFill="1" applyBorder="1" applyAlignment="1" applyProtection="1">
      <alignment horizontal="center"/>
    </xf>
    <xf numFmtId="171" fontId="297" fillId="17" borderId="83" xfId="0" applyNumberFormat="1" applyFont="1" applyFill="1" applyBorder="1" applyAlignment="1" applyProtection="1">
      <alignment horizontal="center"/>
    </xf>
    <xf numFmtId="171" fontId="297" fillId="17" borderId="254" xfId="0" applyNumberFormat="1" applyFont="1" applyFill="1" applyBorder="1" applyAlignment="1" applyProtection="1">
      <alignment horizontal="center"/>
    </xf>
    <xf numFmtId="171" fontId="297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78" fillId="16" borderId="333" xfId="0" applyFont="1" applyFill="1" applyBorder="1" applyAlignment="1" applyProtection="1">
      <alignment horizontal="left"/>
    </xf>
    <xf numFmtId="0" fontId="279" fillId="16" borderId="333" xfId="0" applyFont="1" applyFill="1" applyBorder="1" applyAlignment="1" applyProtection="1">
      <alignment horizontal="right"/>
    </xf>
    <xf numFmtId="176" fontId="289" fillId="16" borderId="333" xfId="0" applyNumberFormat="1" applyFont="1" applyFill="1" applyBorder="1" applyAlignment="1" applyProtection="1">
      <alignment horizontal="center"/>
    </xf>
    <xf numFmtId="176" fontId="289" fillId="16" borderId="334" xfId="0" applyNumberFormat="1" applyFont="1" applyFill="1" applyBorder="1" applyAlignment="1" applyProtection="1">
      <alignment horizontal="center"/>
    </xf>
    <xf numFmtId="0" fontId="288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4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98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99" fillId="32" borderId="0" xfId="0" applyNumberFormat="1" applyFont="1" applyFill="1" applyBorder="1" applyAlignment="1" applyProtection="1">
      <alignment horizontal="center"/>
    </xf>
    <xf numFmtId="168" fontId="300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1" fillId="32" borderId="0" xfId="0" applyNumberFormat="1" applyFont="1" applyFill="1" applyBorder="1" applyAlignment="1" applyProtection="1">
      <alignment horizontal="center"/>
    </xf>
    <xf numFmtId="171" fontId="302" fillId="17" borderId="254" xfId="0" applyNumberFormat="1" applyFont="1" applyFill="1" applyBorder="1" applyAlignment="1" applyProtection="1">
      <alignment horizontal="center"/>
    </xf>
    <xf numFmtId="171" fontId="302" fillId="17" borderId="83" xfId="0" applyNumberFormat="1" applyFont="1" applyFill="1" applyBorder="1" applyAlignment="1" applyProtection="1">
      <alignment horizontal="center"/>
    </xf>
    <xf numFmtId="171" fontId="302" fillId="17" borderId="82" xfId="0" applyNumberFormat="1" applyFont="1" applyFill="1" applyBorder="1" applyAlignment="1" applyProtection="1">
      <alignment horizontal="center"/>
    </xf>
    <xf numFmtId="171" fontId="303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8" applyFont="1" applyFill="1" applyBorder="1" applyProtection="1"/>
    <xf numFmtId="0" fontId="144" fillId="17" borderId="174" xfId="8" applyFont="1" applyFill="1" applyBorder="1" applyProtection="1"/>
    <xf numFmtId="0" fontId="185" fillId="2" borderId="0" xfId="0" applyFont="1" applyFill="1" applyProtection="1"/>
    <xf numFmtId="0" fontId="304" fillId="43" borderId="0" xfId="0" applyFont="1" applyFill="1" applyProtection="1"/>
    <xf numFmtId="0" fontId="305" fillId="43" borderId="0" xfId="0" applyFont="1" applyFill="1" applyProtection="1"/>
    <xf numFmtId="168" fontId="272" fillId="16" borderId="255" xfId="0" applyNumberFormat="1" applyFont="1" applyFill="1" applyBorder="1" applyProtection="1"/>
    <xf numFmtId="168" fontId="275" fillId="16" borderId="255" xfId="0" applyNumberFormat="1" applyFont="1" applyFill="1" applyBorder="1" applyProtection="1"/>
    <xf numFmtId="0" fontId="306" fillId="16" borderId="196" xfId="0" applyFont="1" applyFill="1" applyBorder="1" applyAlignment="1" applyProtection="1">
      <alignment horizontal="center" vertical="center"/>
    </xf>
    <xf numFmtId="0" fontId="307" fillId="16" borderId="0" xfId="0" applyFont="1" applyFill="1" applyAlignment="1" applyProtection="1">
      <alignment horizontal="center"/>
    </xf>
    <xf numFmtId="0" fontId="308" fillId="16" borderId="0" xfId="0" applyFont="1" applyFill="1" applyAlignment="1" applyProtection="1">
      <alignment horizontal="center"/>
    </xf>
    <xf numFmtId="0" fontId="306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9" applyNumberFormat="1" applyFont="1" applyFill="1" applyBorder="1" applyAlignment="1" applyProtection="1"/>
    <xf numFmtId="38" fontId="90" fillId="5" borderId="129" xfId="9" applyNumberFormat="1" applyFont="1" applyFill="1" applyBorder="1" applyAlignment="1" applyProtection="1"/>
    <xf numFmtId="38" fontId="93" fillId="8" borderId="87" xfId="9" applyNumberFormat="1" applyFont="1" applyFill="1" applyBorder="1" applyAlignment="1" applyProtection="1"/>
    <xf numFmtId="38" fontId="90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8" applyFont="1" applyFill="1" applyBorder="1" applyAlignment="1" applyProtection="1">
      <alignment vertical="center"/>
    </xf>
    <xf numFmtId="0" fontId="13" fillId="5" borderId="183" xfId="8" applyFont="1" applyFill="1" applyBorder="1" applyAlignment="1" applyProtection="1">
      <alignment horizontal="left" vertical="center"/>
    </xf>
    <xf numFmtId="0" fontId="12" fillId="5" borderId="183" xfId="5" applyFont="1" applyFill="1" applyBorder="1" applyAlignment="1" applyProtection="1">
      <alignment horizontal="left" vertical="center"/>
    </xf>
    <xf numFmtId="0" fontId="7" fillId="5" borderId="184" xfId="5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09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10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8" applyFont="1" applyFill="1" applyBorder="1" applyAlignment="1" applyProtection="1">
      <alignment vertical="center"/>
    </xf>
    <xf numFmtId="0" fontId="13" fillId="5" borderId="162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1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2" fillId="2" borderId="0" xfId="0" applyNumberFormat="1" applyFont="1" applyFill="1" applyAlignment="1" applyProtection="1">
      <alignment horizontal="right"/>
    </xf>
    <xf numFmtId="4" fontId="312" fillId="2" borderId="0" xfId="0" applyNumberFormat="1" applyFont="1" applyFill="1" applyAlignment="1" applyProtection="1">
      <alignment horizontal="left"/>
    </xf>
    <xf numFmtId="4" fontId="311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5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8" applyFont="1" applyFill="1" applyBorder="1" applyProtection="1"/>
    <xf numFmtId="168" fontId="2" fillId="0" borderId="220" xfId="9" applyNumberFormat="1" applyFont="1" applyBorder="1" applyAlignment="1" applyProtection="1"/>
    <xf numFmtId="168" fontId="73" fillId="0" borderId="220" xfId="9" applyNumberFormat="1" applyFont="1" applyBorder="1" applyAlignment="1" applyProtection="1"/>
    <xf numFmtId="0" fontId="7" fillId="2" borderId="219" xfId="8" applyFont="1" applyFill="1" applyBorder="1" applyProtection="1"/>
    <xf numFmtId="168" fontId="2" fillId="25" borderId="197" xfId="9" applyNumberFormat="1" applyFont="1" applyFill="1" applyBorder="1" applyAlignment="1" applyProtection="1"/>
    <xf numFmtId="168" fontId="73" fillId="25" borderId="198" xfId="9" applyNumberFormat="1" applyFont="1" applyFill="1" applyBorder="1" applyAlignment="1" applyProtection="1"/>
    <xf numFmtId="168" fontId="73" fillId="0" borderId="221" xfId="9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9" applyNumberFormat="1" applyFont="1" applyBorder="1" applyAlignment="1" applyProtection="1"/>
    <xf numFmtId="164" fontId="73" fillId="0" borderId="220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24" xfId="9" applyNumberFormat="1" applyFont="1" applyFill="1" applyBorder="1" applyAlignment="1" applyProtection="1">
      <alignment horizontal="center" vertical="center" wrapText="1"/>
    </xf>
    <xf numFmtId="164" fontId="29" fillId="21" borderId="192" xfId="9" applyNumberFormat="1" applyFont="1" applyFill="1" applyBorder="1" applyAlignment="1" applyProtection="1">
      <alignment horizontal="center" vertical="center" wrapText="1"/>
    </xf>
    <xf numFmtId="164" fontId="2" fillId="21" borderId="124" xfId="9" applyNumberFormat="1" applyFont="1" applyFill="1" applyBorder="1" applyAlignment="1" applyProtection="1">
      <alignment horizontal="center" vertical="center"/>
    </xf>
    <xf numFmtId="164" fontId="2" fillId="21" borderId="184" xfId="9" applyNumberFormat="1" applyFont="1" applyFill="1" applyBorder="1" applyAlignment="1" applyProtection="1">
      <alignment horizontal="center" vertical="center"/>
    </xf>
    <xf numFmtId="164" fontId="29" fillId="21" borderId="184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90" xfId="9" applyNumberFormat="1" applyFont="1" applyFill="1" applyBorder="1" applyAlignment="1" applyProtection="1">
      <alignment horizontal="center" vertical="center"/>
    </xf>
    <xf numFmtId="166" fontId="2" fillId="45" borderId="256" xfId="9" applyNumberFormat="1" applyFont="1" applyFill="1" applyBorder="1" applyAlignment="1" applyProtection="1">
      <alignment horizontal="center" vertical="center"/>
    </xf>
    <xf numFmtId="164" fontId="22" fillId="45" borderId="124" xfId="9" applyNumberFormat="1" applyFont="1" applyFill="1" applyBorder="1" applyAlignment="1" applyProtection="1">
      <alignment horizontal="center" vertical="center" wrapText="1"/>
    </xf>
    <xf numFmtId="164" fontId="29" fillId="45" borderId="184" xfId="9" applyNumberFormat="1" applyFont="1" applyFill="1" applyBorder="1" applyAlignment="1" applyProtection="1">
      <alignment horizontal="center" vertical="center" wrapText="1"/>
    </xf>
    <xf numFmtId="164" fontId="2" fillId="45" borderId="124" xfId="9" applyNumberFormat="1" applyFont="1" applyFill="1" applyBorder="1" applyAlignment="1" applyProtection="1">
      <alignment horizontal="center" vertical="center"/>
    </xf>
    <xf numFmtId="164" fontId="2" fillId="45" borderId="184" xfId="9" applyNumberFormat="1" applyFont="1" applyFill="1" applyBorder="1" applyAlignment="1" applyProtection="1">
      <alignment horizontal="center" vertical="center"/>
    </xf>
    <xf numFmtId="164" fontId="2" fillId="45" borderId="124" xfId="9" applyNumberFormat="1" applyFont="1" applyFill="1" applyBorder="1" applyAlignment="1" applyProtection="1">
      <alignment horizontal="center" vertical="center" wrapText="1"/>
    </xf>
    <xf numFmtId="164" fontId="6" fillId="45" borderId="184" xfId="9" applyNumberFormat="1" applyFont="1" applyFill="1" applyBorder="1" applyAlignment="1" applyProtection="1">
      <alignment horizontal="center" vertical="center" wrapText="1"/>
    </xf>
    <xf numFmtId="38" fontId="24" fillId="45" borderId="189" xfId="9" applyNumberFormat="1" applyFont="1" applyFill="1" applyBorder="1" applyAlignment="1" applyProtection="1"/>
    <xf numFmtId="167" fontId="8" fillId="45" borderId="98" xfId="9" applyNumberFormat="1" applyFont="1" applyFill="1" applyBorder="1" applyAlignment="1" applyProtection="1">
      <alignment horizontal="center" vertical="center"/>
    </xf>
    <xf numFmtId="168" fontId="2" fillId="45" borderId="96" xfId="9" applyNumberFormat="1" applyFont="1" applyFill="1" applyBorder="1" applyAlignment="1" applyProtection="1">
      <alignment horizontal="right"/>
    </xf>
    <xf numFmtId="168" fontId="3" fillId="45" borderId="99" xfId="9" applyNumberFormat="1" applyFont="1" applyFill="1" applyBorder="1" applyAlignment="1" applyProtection="1">
      <alignment horizontal="right"/>
    </xf>
    <xf numFmtId="164" fontId="13" fillId="21" borderId="184" xfId="9" applyNumberFormat="1" applyFont="1" applyFill="1" applyBorder="1" applyAlignment="1" applyProtection="1">
      <alignment horizontal="center" vertical="center" wrapText="1"/>
    </xf>
    <xf numFmtId="38" fontId="24" fillId="21" borderId="189" xfId="9" applyNumberFormat="1" applyFont="1" applyFill="1" applyBorder="1" applyAlignment="1" applyProtection="1"/>
    <xf numFmtId="167" fontId="24" fillId="21" borderId="98" xfId="9" applyNumberFormat="1" applyFont="1" applyFill="1" applyBorder="1" applyAlignment="1" applyProtection="1">
      <alignment horizontal="center"/>
    </xf>
    <xf numFmtId="164" fontId="13" fillId="45" borderId="184" xfId="9" applyNumberFormat="1" applyFont="1" applyFill="1" applyBorder="1" applyAlignment="1" applyProtection="1">
      <alignment horizontal="center" vertical="center" wrapText="1"/>
    </xf>
    <xf numFmtId="167" fontId="58" fillId="45" borderId="98" xfId="9" applyNumberFormat="1" applyFont="1" applyFill="1" applyBorder="1" applyAlignment="1" applyProtection="1">
      <alignment horizontal="center" vertical="center"/>
    </xf>
    <xf numFmtId="0" fontId="26" fillId="16" borderId="151" xfId="8" applyFont="1" applyFill="1" applyBorder="1" applyProtection="1"/>
    <xf numFmtId="0" fontId="7" fillId="16" borderId="153" xfId="8" applyFont="1" applyFill="1" applyBorder="1" applyProtection="1"/>
    <xf numFmtId="0" fontId="54" fillId="16" borderId="187" xfId="8" applyFont="1" applyFill="1" applyBorder="1" applyProtection="1"/>
    <xf numFmtId="0" fontId="7" fillId="16" borderId="205" xfId="8" applyFont="1" applyFill="1" applyBorder="1" applyProtection="1"/>
    <xf numFmtId="0" fontId="59" fillId="16" borderId="187" xfId="8" applyFont="1" applyFill="1" applyBorder="1" applyProtection="1"/>
    <xf numFmtId="0" fontId="71" fillId="16" borderId="151" xfId="8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3" fillId="16" borderId="268" xfId="0" applyFont="1" applyFill="1" applyBorder="1" applyAlignment="1" applyProtection="1">
      <alignment horizontal="center"/>
    </xf>
    <xf numFmtId="0" fontId="275" fillId="16" borderId="85" xfId="0" applyFont="1" applyFill="1" applyBorder="1" applyAlignment="1" applyProtection="1">
      <alignment horizontal="center" vertical="center"/>
    </xf>
    <xf numFmtId="180" fontId="314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8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5" fillId="5" borderId="183" xfId="8" applyFont="1" applyFill="1" applyBorder="1" applyAlignment="1" applyProtection="1">
      <alignment horizontal="left" vertical="center"/>
    </xf>
    <xf numFmtId="0" fontId="316" fillId="5" borderId="183" xfId="5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4" fillId="33" borderId="245" xfId="0" applyNumberFormat="1" applyFont="1" applyFill="1" applyBorder="1" applyAlignment="1" applyProtection="1">
      <alignment horizontal="left"/>
    </xf>
    <xf numFmtId="4" fontId="280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5" fillId="5" borderId="240" xfId="0" applyNumberFormat="1" applyFont="1" applyFill="1" applyBorder="1" applyAlignment="1" applyProtection="1">
      <alignment horizontal="center"/>
    </xf>
    <xf numFmtId="171" fontId="275" fillId="33" borderId="196" xfId="0" applyNumberFormat="1" applyFont="1" applyFill="1" applyBorder="1" applyAlignment="1" applyProtection="1">
      <alignment horizontal="center"/>
    </xf>
    <xf numFmtId="168" fontId="275" fillId="33" borderId="277" xfId="0" applyNumberFormat="1" applyFont="1" applyFill="1" applyBorder="1" applyProtection="1"/>
    <xf numFmtId="38" fontId="81" fillId="5" borderId="48" xfId="9" applyNumberFormat="1" applyFont="1" applyFill="1" applyBorder="1" applyAlignment="1" applyProtection="1">
      <alignment horizontal="right"/>
    </xf>
    <xf numFmtId="0" fontId="160" fillId="5" borderId="162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62" xfId="9" applyNumberFormat="1" applyFont="1" applyFill="1" applyBorder="1" applyAlignment="1" applyProtection="1">
      <alignment horizontal="center" vertical="center"/>
    </xf>
    <xf numFmtId="38" fontId="2" fillId="48" borderId="190" xfId="9" applyNumberFormat="1" applyFont="1" applyFill="1" applyBorder="1" applyAlignment="1" applyProtection="1">
      <alignment horizontal="center" vertical="center"/>
    </xf>
    <xf numFmtId="166" fontId="2" fillId="48" borderId="256" xfId="9" applyNumberFormat="1" applyFont="1" applyFill="1" applyBorder="1" applyAlignment="1" applyProtection="1">
      <alignment horizontal="center" vertical="center"/>
    </xf>
    <xf numFmtId="168" fontId="29" fillId="48" borderId="183" xfId="9" applyNumberFormat="1" applyFont="1" applyFill="1" applyBorder="1" applyAlignment="1" applyProtection="1">
      <alignment horizontal="center" vertical="center" wrapText="1"/>
    </xf>
    <xf numFmtId="1" fontId="2" fillId="48" borderId="183" xfId="9" applyNumberFormat="1" applyFont="1" applyFill="1" applyBorder="1" applyAlignment="1" applyProtection="1">
      <alignment horizontal="center" vertical="center"/>
    </xf>
    <xf numFmtId="168" fontId="22" fillId="48" borderId="230" xfId="9" applyNumberFormat="1" applyFont="1" applyFill="1" applyBorder="1" applyAlignment="1" applyProtection="1">
      <alignment horizontal="center" vertical="center" wrapText="1"/>
    </xf>
    <xf numFmtId="1" fontId="2" fillId="48" borderId="230" xfId="9" applyNumberFormat="1" applyFont="1" applyFill="1" applyBorder="1" applyAlignment="1" applyProtection="1">
      <alignment horizontal="center" vertical="center"/>
    </xf>
    <xf numFmtId="38" fontId="2" fillId="48" borderId="189" xfId="9" applyNumberFormat="1" applyFont="1" applyFill="1" applyBorder="1" applyAlignment="1" applyProtection="1"/>
    <xf numFmtId="167" fontId="2" fillId="48" borderId="98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9" applyNumberFormat="1" applyFont="1" applyFill="1" applyBorder="1" applyAlignment="1" applyProtection="1"/>
    <xf numFmtId="171" fontId="37" fillId="4" borderId="93" xfId="9" applyNumberFormat="1" applyFont="1" applyFill="1" applyBorder="1" applyAlignment="1" applyProtection="1"/>
    <xf numFmtId="168" fontId="2" fillId="16" borderId="197" xfId="9" applyNumberFormat="1" applyFont="1" applyFill="1" applyBorder="1" applyAlignment="1" applyProtection="1"/>
    <xf numFmtId="168" fontId="73" fillId="16" borderId="198" xfId="9" applyNumberFormat="1" applyFont="1" applyFill="1" applyBorder="1" applyAlignment="1" applyProtection="1"/>
    <xf numFmtId="168" fontId="2" fillId="0" borderId="221" xfId="9" applyNumberFormat="1" applyFont="1" applyBorder="1" applyAlignment="1" applyProtection="1">
      <alignment horizontal="center"/>
    </xf>
    <xf numFmtId="0" fontId="70" fillId="17" borderId="169" xfId="8" applyFont="1" applyFill="1" applyBorder="1" applyProtection="1"/>
    <xf numFmtId="38" fontId="2" fillId="23" borderId="197" xfId="9" applyNumberFormat="1" applyFont="1" applyFill="1" applyBorder="1" applyAlignment="1" applyProtection="1"/>
    <xf numFmtId="38" fontId="2" fillId="23" borderId="148" xfId="9" applyNumberFormat="1" applyFont="1" applyFill="1" applyBorder="1" applyAlignment="1" applyProtection="1"/>
    <xf numFmtId="168" fontId="73" fillId="0" borderId="219" xfId="9" applyNumberFormat="1" applyFont="1" applyBorder="1" applyAlignment="1" applyProtection="1"/>
    <xf numFmtId="168" fontId="2" fillId="43" borderId="220" xfId="9" applyNumberFormat="1" applyFont="1" applyFill="1" applyBorder="1" applyAlignment="1" applyProtection="1"/>
    <xf numFmtId="168" fontId="73" fillId="43" borderId="220" xfId="9" applyNumberFormat="1" applyFont="1" applyFill="1" applyBorder="1" applyAlignment="1" applyProtection="1"/>
    <xf numFmtId="38" fontId="12" fillId="29" borderId="197" xfId="9" applyNumberFormat="1" applyFont="1" applyFill="1" applyBorder="1" applyAlignment="1" applyProtection="1">
      <alignment horizontal="left"/>
    </xf>
    <xf numFmtId="38" fontId="12" fillId="29" borderId="198" xfId="9" applyNumberFormat="1" applyFont="1" applyFill="1" applyBorder="1" applyAlignment="1" applyProtection="1">
      <alignment horizontal="left"/>
    </xf>
    <xf numFmtId="168" fontId="2" fillId="17" borderId="252" xfId="9" applyNumberFormat="1" applyFont="1" applyFill="1" applyBorder="1" applyAlignment="1" applyProtection="1">
      <alignment horizontal="center"/>
    </xf>
    <xf numFmtId="168" fontId="73" fillId="17" borderId="252" xfId="9" applyNumberFormat="1" applyFont="1" applyFill="1" applyBorder="1" applyAlignment="1" applyProtection="1">
      <alignment horizontal="center"/>
    </xf>
    <xf numFmtId="0" fontId="7" fillId="17" borderId="222" xfId="8" applyFont="1" applyFill="1" applyBorder="1" applyProtection="1"/>
    <xf numFmtId="168" fontId="2" fillId="21" borderId="223" xfId="9" applyNumberFormat="1" applyFont="1" applyFill="1" applyBorder="1" applyAlignment="1" applyProtection="1"/>
    <xf numFmtId="168" fontId="73" fillId="21" borderId="223" xfId="9" applyNumberFormat="1" applyFont="1" applyFill="1" applyBorder="1" applyAlignment="1" applyProtection="1"/>
    <xf numFmtId="168" fontId="70" fillId="23" borderId="196" xfId="9" applyNumberFormat="1" applyFont="1" applyFill="1" applyBorder="1" applyAlignment="1" applyProtection="1">
      <alignment horizontal="right"/>
    </xf>
    <xf numFmtId="164" fontId="70" fillId="23" borderId="196" xfId="9" applyNumberFormat="1" applyFont="1" applyFill="1" applyBorder="1" applyAlignment="1" applyProtection="1">
      <alignment horizontal="right"/>
    </xf>
    <xf numFmtId="164" fontId="73" fillId="0" borderId="219" xfId="9" applyNumberFormat="1" applyFont="1" applyBorder="1" applyAlignment="1" applyProtection="1"/>
    <xf numFmtId="164" fontId="2" fillId="43" borderId="220" xfId="9" applyNumberFormat="1" applyFont="1" applyFill="1" applyBorder="1" applyAlignment="1" applyProtection="1"/>
    <xf numFmtId="164" fontId="73" fillId="43" borderId="220" xfId="9" applyNumberFormat="1" applyFont="1" applyFill="1" applyBorder="1" applyAlignment="1" applyProtection="1"/>
    <xf numFmtId="164" fontId="2" fillId="21" borderId="223" xfId="9" applyNumberFormat="1" applyFont="1" applyFill="1" applyBorder="1" applyAlignment="1" applyProtection="1"/>
    <xf numFmtId="164" fontId="73" fillId="21" borderId="223" xfId="9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17" fillId="42" borderId="338" xfId="0" applyFont="1" applyFill="1" applyBorder="1" applyProtection="1"/>
    <xf numFmtId="0" fontId="318" fillId="42" borderId="339" xfId="0" applyFont="1" applyFill="1" applyBorder="1" applyProtection="1"/>
    <xf numFmtId="0" fontId="317" fillId="42" borderId="340" xfId="0" applyFont="1" applyFill="1" applyBorder="1" applyProtection="1"/>
    <xf numFmtId="0" fontId="318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18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6" xfId="8" applyNumberFormat="1" applyFont="1" applyFill="1" applyBorder="1" applyAlignment="1" applyProtection="1">
      <alignment horizontal="center" vertical="center"/>
    </xf>
    <xf numFmtId="0" fontId="317" fillId="42" borderId="338" xfId="0" applyFont="1" applyFill="1" applyBorder="1" applyAlignment="1" applyProtection="1">
      <alignment horizontal="left" vertical="top"/>
    </xf>
    <xf numFmtId="0" fontId="317" fillId="42" borderId="344" xfId="0" applyFont="1" applyFill="1" applyBorder="1" applyAlignment="1" applyProtection="1">
      <alignment horizontal="center" vertical="top"/>
    </xf>
    <xf numFmtId="0" fontId="318" fillId="42" borderId="344" xfId="0" applyFont="1" applyFill="1" applyBorder="1" applyAlignment="1" applyProtection="1">
      <alignment horizontal="center" vertical="top"/>
    </xf>
    <xf numFmtId="0" fontId="319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17" fillId="50" borderId="0" xfId="0" applyFont="1" applyFill="1" applyBorder="1" applyProtection="1"/>
    <xf numFmtId="0" fontId="318" fillId="50" borderId="0" xfId="0" applyFont="1" applyFill="1" applyBorder="1" applyProtection="1"/>
    <xf numFmtId="0" fontId="319" fillId="50" borderId="341" xfId="0" applyFont="1" applyFill="1" applyBorder="1" applyProtection="1"/>
    <xf numFmtId="0" fontId="175" fillId="42" borderId="342" xfId="0" applyFont="1" applyFill="1" applyBorder="1" applyProtection="1"/>
    <xf numFmtId="0" fontId="317" fillId="42" borderId="345" xfId="0" applyFont="1" applyFill="1" applyBorder="1" applyProtection="1"/>
    <xf numFmtId="0" fontId="318" fillId="42" borderId="345" xfId="0" applyFont="1" applyFill="1" applyBorder="1" applyProtection="1"/>
    <xf numFmtId="0" fontId="319" fillId="42" borderId="343" xfId="0" applyFont="1" applyFill="1" applyBorder="1" applyProtection="1"/>
    <xf numFmtId="0" fontId="175" fillId="42" borderId="346" xfId="0" applyFont="1" applyFill="1" applyBorder="1" applyProtection="1"/>
    <xf numFmtId="0" fontId="317" fillId="42" borderId="347" xfId="0" applyFont="1" applyFill="1" applyBorder="1" applyProtection="1"/>
    <xf numFmtId="0" fontId="318" fillId="42" borderId="347" xfId="0" applyFont="1" applyFill="1" applyBorder="1" applyProtection="1"/>
    <xf numFmtId="0" fontId="319" fillId="42" borderId="348" xfId="0" applyFont="1" applyFill="1" applyBorder="1" applyProtection="1"/>
    <xf numFmtId="0" fontId="317" fillId="42" borderId="349" xfId="0" applyFont="1" applyFill="1" applyBorder="1" applyProtection="1"/>
    <xf numFmtId="0" fontId="317" fillId="42" borderId="0" xfId="0" applyFont="1" applyFill="1" applyBorder="1" applyProtection="1"/>
    <xf numFmtId="0" fontId="319" fillId="42" borderId="350" xfId="0" applyFont="1" applyFill="1" applyBorder="1" applyProtection="1"/>
    <xf numFmtId="0" fontId="175" fillId="50" borderId="338" xfId="0" applyFont="1" applyFill="1" applyBorder="1" applyProtection="1"/>
    <xf numFmtId="0" fontId="317" fillId="50" borderId="344" xfId="0" applyFont="1" applyFill="1" applyBorder="1" applyProtection="1"/>
    <xf numFmtId="0" fontId="318" fillId="50" borderId="344" xfId="0" applyFont="1" applyFill="1" applyBorder="1" applyProtection="1"/>
    <xf numFmtId="0" fontId="319" fillId="50" borderId="339" xfId="0" applyFont="1" applyFill="1" applyBorder="1" applyProtection="1"/>
    <xf numFmtId="0" fontId="317" fillId="50" borderId="340" xfId="0" applyFont="1" applyFill="1" applyBorder="1" applyProtection="1"/>
    <xf numFmtId="0" fontId="317" fillId="50" borderId="342" xfId="0" applyFont="1" applyFill="1" applyBorder="1" applyProtection="1"/>
    <xf numFmtId="0" fontId="317" fillId="50" borderId="345" xfId="0" applyFont="1" applyFill="1" applyBorder="1" applyProtection="1"/>
    <xf numFmtId="0" fontId="319" fillId="50" borderId="343" xfId="0" applyFont="1" applyFill="1" applyBorder="1" applyProtection="1"/>
    <xf numFmtId="0" fontId="317" fillId="42" borderId="146" xfId="0" applyFont="1" applyFill="1" applyBorder="1" applyAlignment="1" applyProtection="1">
      <alignment vertical="center"/>
    </xf>
    <xf numFmtId="170" fontId="286" fillId="42" borderId="231" xfId="0" applyNumberFormat="1" applyFont="1" applyFill="1" applyBorder="1" applyAlignment="1" applyProtection="1">
      <alignment horizontal="center"/>
    </xf>
    <xf numFmtId="0" fontId="318" fillId="42" borderId="87" xfId="0" applyFont="1" applyFill="1" applyBorder="1" applyAlignment="1" applyProtection="1">
      <alignment vertical="center"/>
    </xf>
    <xf numFmtId="0" fontId="317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5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97" fillId="17" borderId="8" xfId="0" applyNumberFormat="1" applyFont="1" applyFill="1" applyBorder="1" applyAlignment="1" applyProtection="1">
      <alignment horizontal="center"/>
    </xf>
    <xf numFmtId="171" fontId="302" fillId="17" borderId="10" xfId="0" applyNumberFormat="1" applyFont="1" applyFill="1" applyBorder="1" applyAlignment="1" applyProtection="1">
      <alignment horizontal="center"/>
    </xf>
    <xf numFmtId="171" fontId="297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5" fillId="33" borderId="287" xfId="0" applyNumberFormat="1" applyFont="1" applyFill="1" applyBorder="1" applyProtection="1"/>
    <xf numFmtId="168" fontId="275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9" applyNumberFormat="1" applyFont="1" applyFill="1" applyBorder="1" applyAlignment="1" applyProtection="1">
      <alignment horizontal="center"/>
    </xf>
    <xf numFmtId="0" fontId="320" fillId="17" borderId="83" xfId="0" applyFont="1" applyFill="1" applyBorder="1" applyProtection="1"/>
    <xf numFmtId="0" fontId="321" fillId="5" borderId="82" xfId="0" applyFont="1" applyFill="1" applyBorder="1" applyAlignment="1" applyProtection="1">
      <alignment horizontal="center"/>
    </xf>
    <xf numFmtId="171" fontId="322" fillId="32" borderId="0" xfId="0" applyNumberFormat="1" applyFont="1" applyFill="1" applyBorder="1" applyAlignment="1" applyProtection="1">
      <alignment horizontal="center"/>
    </xf>
    <xf numFmtId="171" fontId="323" fillId="32" borderId="0" xfId="0" applyNumberFormat="1" applyFont="1" applyFill="1" applyBorder="1" applyAlignment="1" applyProtection="1">
      <alignment horizontal="center"/>
    </xf>
    <xf numFmtId="0" fontId="191" fillId="15" borderId="289" xfId="6" applyFont="1" applyFill="1" applyBorder="1" applyAlignment="1"/>
    <xf numFmtId="0" fontId="218" fillId="15" borderId="289" xfId="6" applyFont="1" applyFill="1" applyBorder="1"/>
    <xf numFmtId="0" fontId="219" fillId="15" borderId="289" xfId="6" applyFont="1" applyFill="1" applyBorder="1"/>
    <xf numFmtId="0" fontId="220" fillId="2" borderId="0" xfId="3" applyFill="1" applyBorder="1"/>
    <xf numFmtId="0" fontId="137" fillId="2" borderId="0" xfId="3" applyFont="1" applyFill="1" applyAlignment="1">
      <alignment horizontal="center"/>
    </xf>
    <xf numFmtId="0" fontId="220" fillId="2" borderId="0" xfId="3" applyFill="1"/>
    <xf numFmtId="0" fontId="220" fillId="0" borderId="0" xfId="3" applyFill="1"/>
    <xf numFmtId="0" fontId="221" fillId="15" borderId="115" xfId="6" applyFont="1" applyFill="1" applyBorder="1" applyAlignment="1"/>
    <xf numFmtId="0" fontId="218" fillId="15" borderId="115" xfId="6" applyFont="1" applyFill="1" applyBorder="1"/>
    <xf numFmtId="0" fontId="219" fillId="15" borderId="115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23" fillId="5" borderId="0" xfId="3" applyFont="1" applyFill="1"/>
    <xf numFmtId="0" fontId="93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25" fillId="15" borderId="290" xfId="3" applyFont="1" applyFill="1" applyBorder="1" applyAlignment="1">
      <alignment horizontal="center" vertical="center"/>
    </xf>
    <xf numFmtId="0" fontId="64" fillId="15" borderId="290" xfId="3" applyFont="1" applyFill="1" applyBorder="1" applyAlignment="1">
      <alignment horizontal="center" vertical="center" wrapText="1"/>
    </xf>
    <xf numFmtId="182" fontId="2" fillId="15" borderId="291" xfId="3" quotePrefix="1" applyNumberFormat="1" applyFont="1" applyFill="1" applyBorder="1" applyAlignment="1">
      <alignment horizontal="center" vertical="center"/>
    </xf>
    <xf numFmtId="0" fontId="306" fillId="21" borderId="196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25" fillId="5" borderId="292" xfId="3" applyFont="1" applyFill="1" applyBorder="1" applyAlignment="1">
      <alignment horizontal="center" vertical="center"/>
    </xf>
    <xf numFmtId="0" fontId="2" fillId="5" borderId="292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93" xfId="3" applyFont="1" applyFill="1" applyBorder="1" applyAlignment="1">
      <alignment horizontal="center"/>
    </xf>
    <xf numFmtId="183" fontId="49" fillId="15" borderId="160" xfId="3" quotePrefix="1" applyNumberFormat="1" applyFont="1" applyFill="1" applyBorder="1" applyAlignment="1">
      <alignment horizontal="center"/>
    </xf>
    <xf numFmtId="0" fontId="15" fillId="0" borderId="294" xfId="3" applyFont="1" applyBorder="1" applyAlignment="1">
      <alignment horizontal="center"/>
    </xf>
    <xf numFmtId="0" fontId="49" fillId="0" borderId="294" xfId="3" quotePrefix="1" applyNumberFormat="1" applyFont="1" applyBorder="1" applyAlignment="1">
      <alignment horizontal="center"/>
    </xf>
    <xf numFmtId="0" fontId="137" fillId="17" borderId="219" xfId="3" applyFont="1" applyFill="1" applyBorder="1" applyAlignment="1">
      <alignment horizontal="center"/>
    </xf>
    <xf numFmtId="0" fontId="15" fillId="0" borderId="295" xfId="3" applyFont="1" applyBorder="1" applyAlignment="1">
      <alignment horizontal="center"/>
    </xf>
    <xf numFmtId="0" fontId="49" fillId="0" borderId="295" xfId="3" quotePrefix="1" applyNumberFormat="1" applyFont="1" applyBorder="1" applyAlignment="1">
      <alignment horizontal="center"/>
    </xf>
    <xf numFmtId="0" fontId="137" fillId="17" borderId="220" xfId="3" applyFont="1" applyFill="1" applyBorder="1" applyAlignment="1">
      <alignment horizontal="center"/>
    </xf>
    <xf numFmtId="0" fontId="100" fillId="0" borderId="295" xfId="3" applyFont="1" applyBorder="1" applyAlignment="1">
      <alignment horizontal="center"/>
    </xf>
    <xf numFmtId="0" fontId="15" fillId="0" borderId="295" xfId="3" quotePrefix="1" applyFont="1" applyBorder="1" applyAlignment="1">
      <alignment horizontal="center"/>
    </xf>
    <xf numFmtId="0" fontId="15" fillId="0" borderId="295" xfId="3" quotePrefix="1" applyFont="1" applyFill="1" applyBorder="1" applyAlignment="1">
      <alignment horizontal="center"/>
    </xf>
    <xf numFmtId="0" fontId="49" fillId="0" borderId="295" xfId="3" quotePrefix="1" applyNumberFormat="1" applyFont="1" applyFill="1" applyBorder="1" applyAlignment="1">
      <alignment horizontal="center"/>
    </xf>
    <xf numFmtId="0" fontId="15" fillId="0" borderId="295" xfId="3" applyFont="1" applyFill="1" applyBorder="1" applyAlignment="1">
      <alignment horizontal="center"/>
    </xf>
    <xf numFmtId="0" fontId="15" fillId="0" borderId="296" xfId="3" applyFont="1" applyFill="1" applyBorder="1" applyAlignment="1">
      <alignment horizontal="center"/>
    </xf>
    <xf numFmtId="0" fontId="49" fillId="0" borderId="296" xfId="3" quotePrefix="1" applyNumberFormat="1" applyFont="1" applyFill="1" applyBorder="1" applyAlignment="1">
      <alignment horizontal="center"/>
    </xf>
    <xf numFmtId="0" fontId="137" fillId="17" borderId="221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100" fillId="0" borderId="295" xfId="3" applyFont="1" applyFill="1" applyBorder="1" applyAlignment="1">
      <alignment horizontal="center"/>
    </xf>
    <xf numFmtId="0" fontId="48" fillId="15" borderId="293" xfId="3" applyFont="1" applyFill="1" applyBorder="1" applyAlignment="1">
      <alignment horizontal="center"/>
    </xf>
    <xf numFmtId="0" fontId="15" fillId="0" borderId="294" xfId="3" applyFont="1" applyFill="1" applyBorder="1" applyAlignment="1">
      <alignment horizontal="center"/>
    </xf>
    <xf numFmtId="0" fontId="49" fillId="0" borderId="294" xfId="3" quotePrefix="1" applyNumberFormat="1" applyFont="1" applyFill="1" applyBorder="1" applyAlignment="1">
      <alignment horizontal="center"/>
    </xf>
    <xf numFmtId="0" fontId="100" fillId="0" borderId="294" xfId="3" applyFont="1" applyFill="1" applyBorder="1" applyAlignment="1">
      <alignment horizontal="center"/>
    </xf>
    <xf numFmtId="0" fontId="227" fillId="2" borderId="297" xfId="3" applyFont="1" applyFill="1" applyBorder="1" applyAlignment="1">
      <alignment horizontal="center"/>
    </xf>
    <xf numFmtId="0" fontId="228" fillId="2" borderId="295" xfId="3" quotePrefix="1" applyNumberFormat="1" applyFont="1" applyFill="1" applyBorder="1" applyAlignment="1">
      <alignment horizontal="center"/>
    </xf>
    <xf numFmtId="0" fontId="15" fillId="5" borderId="295" xfId="3" applyFont="1" applyFill="1" applyBorder="1" applyAlignment="1">
      <alignment horizontal="center"/>
    </xf>
    <xf numFmtId="0" fontId="3" fillId="5" borderId="292" xfId="3" applyFont="1" applyFill="1" applyBorder="1" applyAlignment="1">
      <alignment horizontal="center"/>
    </xf>
    <xf numFmtId="0" fontId="15" fillId="0" borderId="137" xfId="3" applyFont="1" applyFill="1" applyBorder="1" applyAlignment="1">
      <alignment horizontal="center"/>
    </xf>
    <xf numFmtId="0" fontId="49" fillId="0" borderId="137" xfId="3" quotePrefix="1" applyNumberFormat="1" applyFont="1" applyFill="1" applyBorder="1" applyAlignment="1">
      <alignment horizontal="center"/>
    </xf>
    <xf numFmtId="183" fontId="49" fillId="0" borderId="296" xfId="3" quotePrefix="1" applyNumberFormat="1" applyFont="1" applyFill="1" applyBorder="1" applyAlignment="1">
      <alignment horizontal="center"/>
    </xf>
    <xf numFmtId="0" fontId="229" fillId="5" borderId="296" xfId="3" applyFont="1" applyFill="1" applyBorder="1" applyAlignment="1">
      <alignment horizontal="center"/>
    </xf>
    <xf numFmtId="0" fontId="49" fillId="5" borderId="296" xfId="3" quotePrefix="1" applyNumberFormat="1" applyFont="1" applyFill="1" applyBorder="1" applyAlignment="1">
      <alignment horizontal="center"/>
    </xf>
    <xf numFmtId="0" fontId="100" fillId="0" borderId="296" xfId="3" applyFont="1" applyFill="1" applyBorder="1" applyAlignment="1">
      <alignment horizontal="center"/>
    </xf>
    <xf numFmtId="0" fontId="137" fillId="17" borderId="196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7" fillId="0" borderId="0" xfId="3" applyFont="1" applyFill="1" applyAlignment="1">
      <alignment horizontal="center"/>
    </xf>
    <xf numFmtId="0" fontId="324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70" fillId="36" borderId="92" xfId="9" applyNumberFormat="1" applyFont="1" applyFill="1" applyBorder="1" applyAlignment="1" applyProtection="1">
      <alignment horizontal="right"/>
    </xf>
    <xf numFmtId="168" fontId="73" fillId="36" borderId="95" xfId="9" applyNumberFormat="1" applyFont="1" applyFill="1" applyBorder="1" applyAlignment="1" applyProtection="1">
      <alignment horizontal="right"/>
    </xf>
    <xf numFmtId="164" fontId="70" fillId="36" borderId="92" xfId="9" applyNumberFormat="1" applyFont="1" applyFill="1" applyBorder="1" applyAlignment="1" applyProtection="1">
      <alignment horizontal="right"/>
    </xf>
    <xf numFmtId="164" fontId="73" fillId="36" borderId="95" xfId="9" applyNumberFormat="1" applyFont="1" applyFill="1" applyBorder="1" applyAlignment="1" applyProtection="1">
      <alignment horizontal="right"/>
    </xf>
    <xf numFmtId="38" fontId="233" fillId="36" borderId="87" xfId="9" applyNumberFormat="1" applyFont="1" applyFill="1" applyBorder="1" applyAlignment="1" applyProtection="1"/>
    <xf numFmtId="184" fontId="325" fillId="17" borderId="171" xfId="8" applyNumberFormat="1" applyFont="1" applyFill="1" applyBorder="1" applyAlignment="1" applyProtection="1">
      <alignment horizontal="left"/>
    </xf>
    <xf numFmtId="185" fontId="326" fillId="42" borderId="341" xfId="0" applyNumberFormat="1" applyFont="1" applyFill="1" applyBorder="1" applyAlignment="1" applyProtection="1">
      <alignment horizontal="left"/>
    </xf>
    <xf numFmtId="0" fontId="70" fillId="2" borderId="0" xfId="8" applyFont="1" applyFill="1" applyAlignment="1" applyProtection="1">
      <alignment horizontal="right"/>
    </xf>
    <xf numFmtId="168" fontId="2" fillId="0" borderId="196" xfId="9" applyNumberFormat="1" applyFont="1" applyBorder="1" applyAlignment="1" applyProtection="1">
      <alignment horizontal="center"/>
    </xf>
    <xf numFmtId="168" fontId="73" fillId="0" borderId="196" xfId="9" applyNumberFormat="1" applyFont="1" applyBorder="1" applyAlignment="1" applyProtection="1">
      <alignment horizontal="center"/>
    </xf>
    <xf numFmtId="0" fontId="7" fillId="2" borderId="173" xfId="8" applyFont="1" applyFill="1" applyBorder="1" applyProtection="1"/>
    <xf numFmtId="0" fontId="7" fillId="2" borderId="196" xfId="8" applyFont="1" applyFill="1" applyBorder="1" applyProtection="1"/>
    <xf numFmtId="0" fontId="7" fillId="2" borderId="196" xfId="5" applyFont="1" applyFill="1" applyBorder="1" applyProtection="1"/>
    <xf numFmtId="0" fontId="70" fillId="32" borderId="0" xfId="8" applyFont="1" applyFill="1" applyAlignment="1" applyProtection="1">
      <alignment horizontal="right"/>
    </xf>
    <xf numFmtId="186" fontId="296" fillId="17" borderId="171" xfId="8" applyNumberFormat="1" applyFont="1" applyFill="1" applyBorder="1" applyAlignment="1" applyProtection="1">
      <alignment horizontal="left"/>
    </xf>
    <xf numFmtId="184" fontId="296" fillId="17" borderId="175" xfId="8" applyNumberFormat="1" applyFont="1" applyFill="1" applyBorder="1" applyAlignment="1" applyProtection="1">
      <alignment horizontal="center"/>
    </xf>
    <xf numFmtId="184" fontId="296" fillId="17" borderId="171" xfId="8" applyNumberFormat="1" applyFont="1" applyFill="1" applyBorder="1" applyAlignment="1" applyProtection="1">
      <alignment horizontal="left"/>
    </xf>
    <xf numFmtId="186" fontId="326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6" fillId="42" borderId="343" xfId="0" applyNumberFormat="1" applyFont="1" applyFill="1" applyBorder="1" applyAlignment="1" applyProtection="1">
      <alignment horizontal="left" vertical="center"/>
    </xf>
    <xf numFmtId="0" fontId="317" fillId="42" borderId="0" xfId="0" applyFont="1" applyFill="1" applyBorder="1" applyAlignment="1" applyProtection="1">
      <alignment horizontal="center"/>
    </xf>
    <xf numFmtId="0" fontId="317" fillId="42" borderId="350" xfId="0" applyFont="1" applyFill="1" applyBorder="1" applyProtection="1"/>
    <xf numFmtId="38" fontId="327" fillId="21" borderId="162" xfId="9" applyNumberFormat="1" applyFont="1" applyFill="1" applyBorder="1" applyAlignment="1" applyProtection="1">
      <alignment horizontal="center" vertical="center"/>
    </xf>
    <xf numFmtId="38" fontId="328" fillId="45" borderId="162" xfId="9" applyNumberFormat="1" applyFont="1" applyFill="1" applyBorder="1" applyAlignment="1" applyProtection="1">
      <alignment horizontal="center" vertical="center"/>
    </xf>
    <xf numFmtId="38" fontId="329" fillId="16" borderId="162" xfId="9" applyNumberFormat="1" applyFont="1" applyFill="1" applyBorder="1" applyAlignment="1" applyProtection="1">
      <alignment horizontal="center" vertical="center"/>
    </xf>
    <xf numFmtId="38" fontId="330" fillId="16" borderId="162" xfId="9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1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2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6" fillId="17" borderId="171" xfId="8" quotePrefix="1" applyNumberFormat="1" applyFont="1" applyFill="1" applyBorder="1" applyAlignment="1" applyProtection="1">
      <alignment horizontal="left"/>
    </xf>
    <xf numFmtId="184" fontId="296" fillId="17" borderId="175" xfId="8" quotePrefix="1" applyNumberFormat="1" applyFont="1" applyFill="1" applyBorder="1" applyAlignment="1" applyProtection="1">
      <alignment horizontal="center"/>
    </xf>
    <xf numFmtId="168" fontId="2" fillId="17" borderId="196" xfId="9" applyNumberFormat="1" applyFont="1" applyFill="1" applyBorder="1" applyAlignment="1" applyProtection="1"/>
    <xf numFmtId="168" fontId="73" fillId="17" borderId="196" xfId="9" applyNumberFormat="1" applyFont="1" applyFill="1" applyBorder="1" applyAlignment="1" applyProtection="1"/>
    <xf numFmtId="165" fontId="8" fillId="5" borderId="196" xfId="5" applyNumberFormat="1" applyFont="1" applyFill="1" applyBorder="1" applyAlignment="1" applyProtection="1">
      <alignment horizontal="center" vertical="center"/>
    </xf>
    <xf numFmtId="168" fontId="73" fillId="0" borderId="196" xfId="9" applyNumberFormat="1" applyFont="1" applyBorder="1" applyAlignment="1" applyProtection="1"/>
    <xf numFmtId="168" fontId="2" fillId="32" borderId="221" xfId="9" applyNumberFormat="1" applyFont="1" applyFill="1" applyBorder="1" applyAlignment="1" applyProtection="1"/>
    <xf numFmtId="168" fontId="73" fillId="32" borderId="221" xfId="9" applyNumberFormat="1" applyFont="1" applyFill="1" applyBorder="1" applyAlignment="1" applyProtection="1"/>
    <xf numFmtId="168" fontId="73" fillId="17" borderId="166" xfId="9" applyNumberFormat="1" applyFont="1" applyFill="1" applyBorder="1" applyAlignment="1" applyProtection="1">
      <alignment horizontal="right"/>
    </xf>
    <xf numFmtId="168" fontId="70" fillId="17" borderId="164" xfId="9" applyNumberFormat="1" applyFont="1" applyFill="1" applyBorder="1" applyAlignment="1" applyProtection="1">
      <alignment horizontal="right"/>
    </xf>
    <xf numFmtId="168" fontId="70" fillId="17" borderId="165" xfId="9" applyNumberFormat="1" applyFont="1" applyFill="1" applyBorder="1" applyAlignment="1" applyProtection="1">
      <alignment horizontal="right"/>
    </xf>
    <xf numFmtId="168" fontId="73" fillId="17" borderId="167" xfId="9" applyNumberFormat="1" applyFont="1" applyFill="1" applyBorder="1" applyAlignment="1" applyProtection="1">
      <alignment horizontal="right"/>
    </xf>
    <xf numFmtId="164" fontId="73" fillId="0" borderId="196" xfId="9" applyNumberFormat="1" applyFont="1" applyBorder="1" applyAlignment="1" applyProtection="1"/>
    <xf numFmtId="0" fontId="333" fillId="21" borderId="342" xfId="0" applyFont="1" applyFill="1" applyBorder="1" applyProtection="1"/>
    <xf numFmtId="0" fontId="333" fillId="21" borderId="345" xfId="0" applyFont="1" applyFill="1" applyBorder="1" applyProtection="1"/>
    <xf numFmtId="0" fontId="306" fillId="21" borderId="345" xfId="0" applyFont="1" applyFill="1" applyBorder="1" applyProtection="1"/>
    <xf numFmtId="0" fontId="334" fillId="21" borderId="343" xfId="0" applyFont="1" applyFill="1" applyBorder="1" applyProtection="1"/>
    <xf numFmtId="0" fontId="335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6" fillId="3" borderId="298" xfId="0" applyNumberFormat="1" applyFont="1" applyFill="1" applyBorder="1" applyAlignment="1" applyProtection="1">
      <alignment horizontal="center"/>
    </xf>
    <xf numFmtId="4" fontId="239" fillId="3" borderId="298" xfId="0" applyNumberFormat="1" applyFont="1" applyFill="1" applyBorder="1" applyAlignment="1" applyProtection="1">
      <alignment horizontal="center"/>
    </xf>
    <xf numFmtId="4" fontId="239" fillId="11" borderId="298" xfId="0" applyNumberFormat="1" applyFont="1" applyFill="1" applyBorder="1" applyAlignment="1" applyProtection="1">
      <alignment horizontal="center"/>
    </xf>
    <xf numFmtId="4" fontId="23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6" fillId="7" borderId="298" xfId="0" applyNumberFormat="1" applyFont="1" applyFill="1" applyBorder="1" applyAlignment="1" applyProtection="1">
      <alignment horizontal="center"/>
    </xf>
    <xf numFmtId="179" fontId="206" fillId="11" borderId="298" xfId="0" applyNumberFormat="1" applyFont="1" applyFill="1" applyBorder="1" applyAlignment="1" applyProtection="1">
      <alignment horizontal="center"/>
    </xf>
    <xf numFmtId="4" fontId="206" fillId="3" borderId="298" xfId="0" applyNumberFormat="1" applyFont="1" applyFill="1" applyBorder="1" applyAlignment="1" applyProtection="1">
      <alignment horizontal="center"/>
    </xf>
    <xf numFmtId="171" fontId="206" fillId="11" borderId="298" xfId="0" applyNumberFormat="1" applyFont="1" applyFill="1" applyBorder="1" applyAlignment="1" applyProtection="1">
      <alignment horizontal="center"/>
    </xf>
    <xf numFmtId="171" fontId="206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6" fillId="3" borderId="299" xfId="0" applyNumberFormat="1" applyFont="1" applyFill="1" applyBorder="1" applyAlignment="1" applyProtection="1">
      <alignment horizontal="center"/>
    </xf>
    <xf numFmtId="4" fontId="206" fillId="3" borderId="300" xfId="0" applyNumberFormat="1" applyFont="1" applyFill="1" applyBorder="1" applyAlignment="1" applyProtection="1">
      <alignment horizontal="center"/>
    </xf>
    <xf numFmtId="4" fontId="206" fillId="11" borderId="299" xfId="0" applyNumberFormat="1" applyFont="1" applyFill="1" applyBorder="1" applyAlignment="1" applyProtection="1">
      <alignment horizontal="center"/>
    </xf>
    <xf numFmtId="4" fontId="206" fillId="11" borderId="300" xfId="0" applyNumberFormat="1" applyFont="1" applyFill="1" applyBorder="1" applyAlignment="1" applyProtection="1">
      <alignment horizontal="center"/>
    </xf>
    <xf numFmtId="4" fontId="206" fillId="7" borderId="299" xfId="0" applyNumberFormat="1" applyFont="1" applyFill="1" applyBorder="1" applyAlignment="1" applyProtection="1">
      <alignment horizontal="center"/>
    </xf>
    <xf numFmtId="4" fontId="206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6" fillId="17" borderId="158" xfId="0" applyNumberFormat="1" applyFont="1" applyFill="1" applyBorder="1" applyAlignment="1" applyProtection="1">
      <alignment horizontal="center"/>
    </xf>
    <xf numFmtId="4" fontId="206" fillId="17" borderId="301" xfId="0" applyNumberFormat="1" applyFont="1" applyFill="1" applyBorder="1" applyAlignment="1" applyProtection="1">
      <alignment horizontal="center"/>
    </xf>
    <xf numFmtId="3" fontId="206" fillId="3" borderId="299" xfId="0" applyNumberFormat="1" applyFont="1" applyFill="1" applyBorder="1" applyAlignment="1" applyProtection="1">
      <alignment horizontal="center"/>
    </xf>
    <xf numFmtId="3" fontId="206" fillId="3" borderId="300" xfId="0" applyNumberFormat="1" applyFont="1" applyFill="1" applyBorder="1" applyAlignment="1" applyProtection="1">
      <alignment horizontal="center"/>
    </xf>
    <xf numFmtId="3" fontId="206" fillId="11" borderId="299" xfId="0" applyNumberFormat="1" applyFont="1" applyFill="1" applyBorder="1" applyAlignment="1" applyProtection="1">
      <alignment horizontal="center"/>
    </xf>
    <xf numFmtId="3" fontId="206" fillId="11" borderId="300" xfId="0" applyNumberFormat="1" applyFont="1" applyFill="1" applyBorder="1" applyAlignment="1" applyProtection="1">
      <alignment horizontal="center"/>
    </xf>
    <xf numFmtId="3" fontId="206" fillId="7" borderId="299" xfId="0" applyNumberFormat="1" applyFont="1" applyFill="1" applyBorder="1" applyAlignment="1" applyProtection="1">
      <alignment horizontal="center"/>
    </xf>
    <xf numFmtId="3" fontId="206" fillId="7" borderId="300" xfId="0" applyNumberFormat="1" applyFont="1" applyFill="1" applyBorder="1" applyAlignment="1" applyProtection="1">
      <alignment horizontal="center"/>
    </xf>
    <xf numFmtId="3" fontId="206" fillId="17" borderId="158" xfId="0" applyNumberFormat="1" applyFont="1" applyFill="1" applyBorder="1" applyAlignment="1" applyProtection="1">
      <alignment horizontal="center"/>
    </xf>
    <xf numFmtId="3" fontId="206" fillId="17" borderId="301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30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302" xfId="9" applyNumberFormat="1" applyFont="1" applyFill="1" applyBorder="1" applyAlignment="1" applyProtection="1">
      <alignment horizontal="center"/>
    </xf>
    <xf numFmtId="167" fontId="3" fillId="16" borderId="278" xfId="9" applyNumberFormat="1" applyFont="1" applyFill="1" applyBorder="1" applyAlignment="1" applyProtection="1">
      <alignment horizontal="center"/>
    </xf>
    <xf numFmtId="167" fontId="3" fillId="23" borderId="302" xfId="9" applyNumberFormat="1" applyFont="1" applyFill="1" applyBorder="1" applyAlignment="1" applyProtection="1">
      <alignment horizontal="center" vertical="center"/>
    </xf>
    <xf numFmtId="0" fontId="160" fillId="21" borderId="303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303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60" fillId="16" borderId="93" xfId="5" applyFont="1" applyFill="1" applyBorder="1" applyProtection="1"/>
    <xf numFmtId="0" fontId="233" fillId="17" borderId="280" xfId="5" applyFont="1" applyFill="1" applyBorder="1" applyAlignment="1" applyProtection="1">
      <alignment horizontal="right"/>
    </xf>
    <xf numFmtId="167" fontId="233" fillId="0" borderId="281" xfId="9" applyNumberFormat="1" applyFont="1" applyBorder="1" applyAlignment="1" applyProtection="1">
      <alignment horizontal="center" vertical="center"/>
      <protection locked="0"/>
    </xf>
    <xf numFmtId="0" fontId="233" fillId="17" borderId="304" xfId="5" applyFont="1" applyFill="1" applyBorder="1" applyAlignment="1" applyProtection="1">
      <alignment horizontal="right"/>
    </xf>
    <xf numFmtId="0" fontId="160" fillId="45" borderId="148" xfId="5" applyFont="1" applyFill="1" applyBorder="1" applyAlignment="1" applyProtection="1">
      <alignment horizontal="right"/>
    </xf>
    <xf numFmtId="0" fontId="160" fillId="45" borderId="93" xfId="5" applyFont="1" applyFill="1" applyBorder="1" applyProtection="1"/>
    <xf numFmtId="0" fontId="233" fillId="17" borderId="280" xfId="5" applyFont="1" applyFill="1" applyBorder="1" applyAlignment="1" applyProtection="1">
      <alignment horizontal="left"/>
    </xf>
    <xf numFmtId="0" fontId="233" fillId="17" borderId="304" xfId="5" applyFont="1" applyFill="1" applyBorder="1" applyAlignment="1" applyProtection="1">
      <alignment horizontal="left"/>
    </xf>
    <xf numFmtId="0" fontId="160" fillId="16" borderId="148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6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6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6" fillId="18" borderId="7" xfId="0" applyNumberFormat="1" applyFont="1" applyFill="1" applyBorder="1" applyAlignment="1" applyProtection="1">
      <alignment horizontal="center"/>
    </xf>
    <xf numFmtId="0" fontId="160" fillId="2" borderId="0" xfId="5" applyFont="1" applyFill="1" applyAlignment="1" applyProtection="1">
      <alignment horizontal="center"/>
    </xf>
    <xf numFmtId="0" fontId="167" fillId="2" borderId="0" xfId="5" applyFont="1" applyFill="1" applyAlignment="1" applyProtection="1">
      <alignment horizontal="center"/>
    </xf>
    <xf numFmtId="0" fontId="169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70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60" fillId="16" borderId="351" xfId="5" applyFont="1" applyFill="1" applyBorder="1" applyProtection="1"/>
    <xf numFmtId="167" fontId="233" fillId="0" borderId="352" xfId="9" applyNumberFormat="1" applyFont="1" applyBorder="1" applyAlignment="1" applyProtection="1">
      <alignment horizontal="center" vertical="center"/>
      <protection locked="0"/>
    </xf>
    <xf numFmtId="167" fontId="233" fillId="0" borderId="353" xfId="9" applyNumberFormat="1" applyFont="1" applyBorder="1" applyAlignment="1" applyProtection="1">
      <alignment horizontal="center" vertical="center"/>
      <protection locked="0"/>
    </xf>
    <xf numFmtId="167" fontId="233" fillId="0" borderId="163" xfId="9" applyNumberFormat="1" applyFont="1" applyBorder="1" applyAlignment="1" applyProtection="1">
      <alignment horizontal="center" vertical="center"/>
      <protection locked="0"/>
    </xf>
    <xf numFmtId="0" fontId="160" fillId="17" borderId="269" xfId="5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2" fillId="32" borderId="0" xfId="0" applyFont="1" applyFill="1" applyProtection="1"/>
    <xf numFmtId="168" fontId="312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5" applyFont="1" applyFill="1" applyBorder="1" applyAlignment="1" applyProtection="1">
      <alignment horizontal="center"/>
    </xf>
    <xf numFmtId="0" fontId="7" fillId="17" borderId="305" xfId="5" applyFont="1" applyFill="1" applyBorder="1" applyAlignment="1" applyProtection="1">
      <alignment horizontal="center"/>
    </xf>
    <xf numFmtId="215" fontId="296" fillId="29" borderId="48" xfId="8" applyNumberFormat="1" applyFont="1" applyFill="1" applyBorder="1" applyAlignment="1" applyProtection="1">
      <alignment horizontal="center"/>
    </xf>
    <xf numFmtId="215" fontId="76" fillId="17" borderId="48" xfId="8" applyNumberFormat="1" applyFont="1" applyFill="1" applyBorder="1" applyAlignment="1" applyProtection="1">
      <alignment horizontal="center"/>
    </xf>
    <xf numFmtId="215" fontId="296" fillId="8" borderId="48" xfId="8" applyNumberFormat="1" applyFont="1" applyFill="1" applyBorder="1" applyAlignment="1" applyProtection="1">
      <alignment horizontal="center"/>
    </xf>
    <xf numFmtId="164" fontId="8" fillId="45" borderId="96" xfId="9" applyNumberFormat="1" applyFont="1" applyFill="1" applyBorder="1" applyAlignment="1" applyProtection="1">
      <alignment horizontal="right"/>
    </xf>
    <xf numFmtId="164" fontId="15" fillId="45" borderId="99" xfId="9" applyNumberFormat="1" applyFont="1" applyFill="1" applyBorder="1" applyAlignment="1" applyProtection="1">
      <alignment horizontal="right"/>
    </xf>
    <xf numFmtId="164" fontId="8" fillId="21" borderId="96" xfId="9" applyNumberFormat="1" applyFont="1" applyFill="1" applyBorder="1" applyAlignment="1" applyProtection="1"/>
    <xf numFmtId="164" fontId="15" fillId="21" borderId="99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294" fillId="2" borderId="0" xfId="5" applyFont="1" applyFill="1" applyAlignment="1" applyProtection="1">
      <alignment horizontal="center"/>
    </xf>
    <xf numFmtId="0" fontId="160" fillId="21" borderId="303" xfId="5" applyFont="1" applyFill="1" applyBorder="1" applyAlignment="1" applyProtection="1">
      <alignment horizontal="center"/>
    </xf>
    <xf numFmtId="167" fontId="3" fillId="0" borderId="302" xfId="9" applyNumberFormat="1" applyFont="1" applyBorder="1" applyAlignment="1" applyProtection="1">
      <alignment horizontal="center"/>
    </xf>
    <xf numFmtId="167" fontId="3" fillId="0" borderId="278" xfId="9" applyNumberFormat="1" applyFont="1" applyBorder="1" applyAlignment="1" applyProtection="1">
      <alignment horizontal="center"/>
    </xf>
    <xf numFmtId="0" fontId="160" fillId="51" borderId="148" xfId="5" applyFont="1" applyFill="1" applyBorder="1" applyAlignment="1" applyProtection="1">
      <alignment horizontal="left"/>
    </xf>
    <xf numFmtId="0" fontId="160" fillId="51" borderId="351" xfId="5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3" fillId="5" borderId="128" xfId="9" applyNumberFormat="1" applyFont="1" applyFill="1" applyBorder="1" applyAlignment="1" applyProtection="1">
      <protection locked="0"/>
    </xf>
    <xf numFmtId="167" fontId="233" fillId="0" borderId="357" xfId="9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5" applyFont="1" applyFill="1" applyBorder="1" applyProtection="1"/>
    <xf numFmtId="164" fontId="206" fillId="21" borderId="7" xfId="0" applyNumberFormat="1" applyFont="1" applyFill="1" applyBorder="1" applyAlignment="1" applyProtection="1">
      <alignment horizontal="center"/>
    </xf>
    <xf numFmtId="0" fontId="70" fillId="2" borderId="0" xfId="5" applyFont="1" applyFill="1" applyAlignment="1" applyProtection="1">
      <alignment horizontal="center"/>
    </xf>
    <xf numFmtId="0" fontId="294" fillId="17" borderId="196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294" fillId="32" borderId="310" xfId="5" applyFont="1" applyFill="1" applyBorder="1" applyAlignment="1" applyProtection="1">
      <alignment horizontal="center"/>
    </xf>
    <xf numFmtId="0" fontId="160" fillId="17" borderId="93" xfId="5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5" applyFont="1" applyFill="1" applyBorder="1" applyAlignment="1" applyProtection="1">
      <alignment horizontal="right"/>
    </xf>
    <xf numFmtId="0" fontId="198" fillId="17" borderId="280" xfId="5" applyFont="1" applyFill="1" applyBorder="1" applyAlignment="1" applyProtection="1">
      <alignment horizontal="left"/>
    </xf>
    <xf numFmtId="0" fontId="160" fillId="17" borderId="148" xfId="5" applyFont="1" applyFill="1" applyBorder="1" applyAlignment="1" applyProtection="1">
      <alignment horizontal="center"/>
    </xf>
    <xf numFmtId="167" fontId="77" fillId="0" borderId="281" xfId="9" applyNumberFormat="1" applyFont="1" applyBorder="1" applyAlignment="1" applyProtection="1">
      <alignment horizontal="center" vertical="center"/>
    </xf>
    <xf numFmtId="167" fontId="77" fillId="0" borderId="163" xfId="9" applyNumberFormat="1" applyFont="1" applyBorder="1" applyAlignment="1" applyProtection="1">
      <alignment horizontal="center" vertical="center"/>
    </xf>
    <xf numFmtId="0" fontId="233" fillId="17" borderId="280" xfId="5" applyFont="1" applyFill="1" applyBorder="1" applyAlignment="1" applyProtection="1">
      <alignment horizontal="center"/>
    </xf>
    <xf numFmtId="0" fontId="233" fillId="17" borderId="1" xfId="5" applyFont="1" applyFill="1" applyBorder="1" applyAlignment="1" applyProtection="1">
      <alignment horizontal="center"/>
    </xf>
    <xf numFmtId="0" fontId="233" fillId="17" borderId="304" xfId="5" applyFont="1" applyFill="1" applyBorder="1" applyAlignment="1" applyProtection="1">
      <alignment horizontal="center"/>
    </xf>
    <xf numFmtId="168" fontId="2" fillId="0" borderId="252" xfId="9" applyNumberFormat="1" applyFont="1" applyBorder="1" applyAlignment="1" applyProtection="1"/>
    <xf numFmtId="168" fontId="73" fillId="0" borderId="218" xfId="9" applyNumberFormat="1" applyFont="1" applyBorder="1" applyAlignment="1" applyProtection="1"/>
    <xf numFmtId="168" fontId="2" fillId="0" borderId="249" xfId="9" applyNumberFormat="1" applyFont="1" applyBorder="1" applyAlignment="1" applyProtection="1"/>
    <xf numFmtId="168" fontId="2" fillId="32" borderId="220" xfId="9" applyNumberFormat="1" applyFont="1" applyFill="1" applyBorder="1" applyAlignment="1" applyProtection="1"/>
    <xf numFmtId="168" fontId="73" fillId="32" borderId="220" xfId="9" applyNumberFormat="1" applyFont="1" applyFill="1" applyBorder="1" applyAlignment="1" applyProtection="1"/>
    <xf numFmtId="164" fontId="2" fillId="0" borderId="252" xfId="9" applyNumberFormat="1" applyFont="1" applyBorder="1" applyAlignment="1" applyProtection="1"/>
    <xf numFmtId="164" fontId="73" fillId="0" borderId="218" xfId="9" applyNumberFormat="1" applyFont="1" applyBorder="1" applyAlignment="1" applyProtection="1"/>
    <xf numFmtId="164" fontId="2" fillId="0" borderId="249" xfId="9" applyNumberFormat="1" applyFont="1" applyBorder="1" applyAlignment="1" applyProtection="1"/>
    <xf numFmtId="164" fontId="73" fillId="0" borderId="222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0" fontId="242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43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7" xfId="0" applyFont="1" applyFill="1" applyBorder="1"/>
    <xf numFmtId="180" fontId="244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44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44" fillId="5" borderId="296" xfId="0" applyNumberFormat="1" applyFont="1" applyFill="1" applyBorder="1" applyAlignment="1">
      <alignment horizontal="center"/>
    </xf>
    <xf numFmtId="0" fontId="223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20" fillId="17" borderId="0" xfId="3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2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6" fillId="32" borderId="0" xfId="0" applyFont="1" applyFill="1" applyAlignment="1" applyProtection="1">
      <alignment horizontal="left"/>
    </xf>
    <xf numFmtId="0" fontId="336" fillId="32" borderId="0" xfId="0" applyFont="1" applyFill="1" applyAlignment="1" applyProtection="1">
      <alignment horizontal="right"/>
    </xf>
    <xf numFmtId="0" fontId="336" fillId="2" borderId="0" xfId="0" applyFont="1" applyFill="1" applyProtection="1"/>
    <xf numFmtId="0" fontId="336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37" fillId="38" borderId="0" xfId="0" applyFont="1" applyFill="1" applyAlignment="1" applyProtection="1">
      <alignment horizontal="right"/>
    </xf>
    <xf numFmtId="0" fontId="338" fillId="38" borderId="0" xfId="0" applyFont="1" applyFill="1" applyAlignment="1" applyProtection="1">
      <alignment horizontal="center"/>
    </xf>
    <xf numFmtId="0" fontId="247" fillId="32" borderId="0" xfId="0" applyFont="1" applyFill="1" applyProtection="1"/>
    <xf numFmtId="0" fontId="242" fillId="32" borderId="0" xfId="0" applyFont="1" applyFill="1" applyProtection="1"/>
    <xf numFmtId="0" fontId="169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70" fillId="8" borderId="48" xfId="8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39" fillId="42" borderId="0" xfId="0" applyNumberFormat="1" applyFont="1" applyFill="1" applyBorder="1" applyAlignment="1" applyProtection="1">
      <alignment horizontal="center"/>
    </xf>
    <xf numFmtId="192" fontId="340" fillId="17" borderId="0" xfId="0" quotePrefix="1" applyNumberFormat="1" applyFont="1" applyFill="1" applyBorder="1" applyAlignment="1" applyProtection="1">
      <alignment horizontal="left"/>
    </xf>
    <xf numFmtId="192" fontId="340" fillId="17" borderId="0" xfId="0" applyNumberFormat="1" applyFont="1" applyFill="1" applyBorder="1" applyAlignment="1" applyProtection="1">
      <alignment horizontal="left"/>
    </xf>
    <xf numFmtId="193" fontId="339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77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3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1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1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1" fillId="34" borderId="146" xfId="0" quotePrefix="1" applyNumberFormat="1" applyFont="1" applyFill="1" applyBorder="1" applyAlignment="1" applyProtection="1"/>
    <xf numFmtId="228" fontId="342" fillId="17" borderId="198" xfId="0" applyNumberFormat="1" applyFont="1" applyFill="1" applyBorder="1" applyAlignment="1" applyProtection="1">
      <alignment horizontal="left"/>
    </xf>
    <xf numFmtId="171" fontId="302" fillId="17" borderId="0" xfId="0" applyNumberFormat="1" applyFont="1" applyFill="1" applyBorder="1" applyAlignment="1" applyProtection="1">
      <alignment horizontal="center"/>
    </xf>
    <xf numFmtId="171" fontId="297" fillId="17" borderId="10" xfId="0" applyNumberFormat="1" applyFont="1" applyFill="1" applyBorder="1" applyAlignment="1" applyProtection="1">
      <alignment horizontal="center"/>
    </xf>
    <xf numFmtId="171" fontId="302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3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9" applyNumberFormat="1" applyFont="1" applyFill="1" applyBorder="1" applyAlignment="1" applyProtection="1"/>
    <xf numFmtId="4" fontId="254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1" fillId="34" borderId="197" xfId="0" applyNumberFormat="1" applyFont="1" applyFill="1" applyBorder="1" applyAlignment="1" applyProtection="1">
      <alignment horizontal="center"/>
    </xf>
    <xf numFmtId="229" fontId="242" fillId="16" borderId="197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6" fillId="11" borderId="113" xfId="0" applyNumberFormat="1" applyFont="1" applyFill="1" applyBorder="1" applyAlignment="1" applyProtection="1">
      <alignment horizontal="center"/>
    </xf>
    <xf numFmtId="169" fontId="257" fillId="7" borderId="113" xfId="0" applyNumberFormat="1" applyFont="1" applyFill="1" applyBorder="1" applyAlignment="1" applyProtection="1">
      <alignment horizontal="center"/>
    </xf>
    <xf numFmtId="169" fontId="258" fillId="3" borderId="113" xfId="0" applyNumberFormat="1" applyFont="1" applyFill="1" applyBorder="1" applyAlignment="1" applyProtection="1">
      <alignment horizontal="center"/>
    </xf>
    <xf numFmtId="175" fontId="344" fillId="21" borderId="146" xfId="0" applyNumberFormat="1" applyFont="1" applyFill="1" applyBorder="1" applyAlignment="1" applyProtection="1">
      <alignment horizontal="center"/>
    </xf>
    <xf numFmtId="184" fontId="339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9" fillId="3" borderId="317" xfId="0" applyNumberFormat="1" applyFont="1" applyFill="1" applyBorder="1" applyAlignment="1" applyProtection="1">
      <alignment horizontal="center"/>
    </xf>
    <xf numFmtId="164" fontId="206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6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6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55" fillId="5" borderId="196" xfId="8" applyNumberFormat="1" applyFont="1" applyFill="1" applyBorder="1" applyAlignment="1" applyProtection="1">
      <alignment horizontal="center" vertical="center"/>
    </xf>
    <xf numFmtId="0" fontId="341" fillId="17" borderId="197" xfId="0" applyFont="1" applyFill="1" applyBorder="1" applyAlignment="1" applyProtection="1">
      <alignment horizontal="right" vertical="center"/>
    </xf>
    <xf numFmtId="0" fontId="137" fillId="16" borderId="196" xfId="3" applyFont="1" applyFill="1" applyBorder="1" applyAlignment="1">
      <alignment horizontal="center" textRotation="90" wrapText="1"/>
    </xf>
    <xf numFmtId="0" fontId="312" fillId="32" borderId="0" xfId="3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1" fillId="34" borderId="197" xfId="0" applyNumberFormat="1" applyFont="1" applyFill="1" applyBorder="1" applyAlignment="1" applyProtection="1">
      <alignment horizontal="right"/>
    </xf>
    <xf numFmtId="232" fontId="341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4" fillId="16" borderId="334" xfId="0" applyNumberFormat="1" applyFont="1" applyFill="1" applyBorder="1" applyAlignment="1" applyProtection="1">
      <alignment horizontal="center"/>
    </xf>
    <xf numFmtId="175" fontId="265" fillId="16" borderId="334" xfId="0" applyNumberFormat="1" applyFont="1" applyFill="1" applyBorder="1" applyAlignment="1" applyProtection="1">
      <alignment horizontal="center"/>
    </xf>
    <xf numFmtId="226" fontId="288" fillId="34" borderId="146" xfId="0" applyNumberFormat="1" applyFont="1" applyFill="1" applyBorder="1" applyAlignment="1" applyProtection="1"/>
    <xf numFmtId="0" fontId="277" fillId="34" borderId="198" xfId="0" applyFont="1" applyFill="1" applyBorder="1" applyAlignment="1" applyProtection="1">
      <alignment horizontal="left"/>
    </xf>
    <xf numFmtId="0" fontId="333" fillId="16" borderId="146" xfId="0" applyFont="1" applyFill="1" applyBorder="1" applyAlignment="1" applyProtection="1">
      <alignment vertical="center"/>
    </xf>
    <xf numFmtId="0" fontId="333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77" fillId="34" borderId="197" xfId="0" quotePrefix="1" applyNumberFormat="1" applyFont="1" applyFill="1" applyBorder="1" applyAlignment="1" applyProtection="1">
      <alignment horizontal="center"/>
    </xf>
    <xf numFmtId="0" fontId="57" fillId="2" borderId="0" xfId="2" applyFont="1" applyFill="1" applyProtection="1"/>
    <xf numFmtId="0" fontId="202" fillId="2" borderId="0" xfId="2" applyFont="1" applyFill="1" applyBorder="1" applyAlignment="1">
      <alignment vertical="center"/>
    </xf>
    <xf numFmtId="0" fontId="57" fillId="2" borderId="0" xfId="2" applyFont="1" applyFill="1" applyBorder="1" applyAlignment="1">
      <alignment vertical="center"/>
    </xf>
    <xf numFmtId="0" fontId="57" fillId="2" borderId="0" xfId="2" applyFont="1" applyFill="1" applyBorder="1" applyAlignment="1" applyProtection="1">
      <alignment vertical="center"/>
    </xf>
    <xf numFmtId="0" fontId="202" fillId="2" borderId="0" xfId="2" applyFont="1" applyFill="1" applyBorder="1" applyAlignment="1">
      <alignment horizontal="center" vertical="center"/>
    </xf>
    <xf numFmtId="4" fontId="57" fillId="2" borderId="0" xfId="2" applyNumberFormat="1" applyFont="1" applyFill="1" applyAlignment="1" applyProtection="1">
      <alignment vertical="center"/>
    </xf>
    <xf numFmtId="4" fontId="57" fillId="0" borderId="0" xfId="2" applyNumberFormat="1" applyFont="1" applyFill="1" applyAlignment="1" applyProtection="1">
      <alignment vertical="center"/>
    </xf>
    <xf numFmtId="0" fontId="57" fillId="0" borderId="0" xfId="2" applyFont="1" applyFill="1" applyBorder="1" applyAlignment="1" applyProtection="1">
      <alignment vertical="center"/>
    </xf>
    <xf numFmtId="0" fontId="57" fillId="0" borderId="0" xfId="2" applyFont="1" applyFill="1" applyProtection="1"/>
    <xf numFmtId="0" fontId="202" fillId="0" borderId="0" xfId="2" applyFont="1" applyFill="1" applyBorder="1" applyAlignment="1" applyProtection="1">
      <alignment horizontal="center" vertical="center"/>
    </xf>
    <xf numFmtId="0" fontId="57" fillId="2" borderId="0" xfId="2" applyFont="1" applyFill="1"/>
    <xf numFmtId="0" fontId="17" fillId="3" borderId="321" xfId="2" applyFont="1" applyFill="1" applyBorder="1"/>
    <xf numFmtId="0" fontId="57" fillId="0" borderId="0" xfId="2" applyFont="1" applyFill="1"/>
    <xf numFmtId="0" fontId="3" fillId="5" borderId="322" xfId="2" applyFont="1" applyFill="1" applyBorder="1"/>
    <xf numFmtId="0" fontId="3" fillId="5" borderId="0" xfId="2" applyFont="1" applyFill="1" applyBorder="1"/>
    <xf numFmtId="0" fontId="3" fillId="5" borderId="323" xfId="2" applyFont="1" applyFill="1" applyBorder="1"/>
    <xf numFmtId="0" fontId="2" fillId="5" borderId="322" xfId="2" applyFont="1" applyFill="1" applyBorder="1" applyAlignment="1">
      <alignment horizontal="right"/>
    </xf>
    <xf numFmtId="0" fontId="93" fillId="5" borderId="0" xfId="2" applyFont="1" applyFill="1" applyBorder="1"/>
    <xf numFmtId="174" fontId="2" fillId="5" borderId="0" xfId="2" applyNumberFormat="1" applyFont="1" applyFill="1" applyBorder="1" applyAlignment="1">
      <alignment horizontal="right"/>
    </xf>
    <xf numFmtId="0" fontId="90" fillId="5" borderId="0" xfId="2" applyFont="1" applyFill="1" applyBorder="1"/>
    <xf numFmtId="0" fontId="2" fillId="5" borderId="0" xfId="2" applyFont="1" applyFill="1" applyBorder="1"/>
    <xf numFmtId="0" fontId="200" fillId="5" borderId="0" xfId="2" applyFont="1" applyFill="1" applyBorder="1"/>
    <xf numFmtId="0" fontId="91" fillId="5" borderId="0" xfId="2" applyFont="1" applyFill="1" applyBorder="1"/>
    <xf numFmtId="0" fontId="91" fillId="5" borderId="323" xfId="2" applyFont="1" applyFill="1" applyBorder="1"/>
    <xf numFmtId="0" fontId="3" fillId="17" borderId="0" xfId="2" applyFont="1" applyFill="1" applyBorder="1"/>
    <xf numFmtId="0" fontId="91" fillId="17" borderId="0" xfId="2" applyFont="1" applyFill="1" applyBorder="1"/>
    <xf numFmtId="0" fontId="91" fillId="17" borderId="323" xfId="2" applyFont="1" applyFill="1" applyBorder="1"/>
    <xf numFmtId="0" fontId="200" fillId="17" borderId="0" xfId="2" applyFont="1" applyFill="1" applyBorder="1"/>
    <xf numFmtId="0" fontId="3" fillId="17" borderId="323" xfId="2" applyFont="1" applyFill="1" applyBorder="1"/>
    <xf numFmtId="0" fontId="3" fillId="5" borderId="0" xfId="2" quotePrefix="1" applyFont="1" applyFill="1" applyBorder="1"/>
    <xf numFmtId="0" fontId="3" fillId="17" borderId="322" xfId="2" applyFont="1" applyFill="1" applyBorder="1"/>
    <xf numFmtId="174" fontId="2" fillId="17" borderId="0" xfId="2" applyNumberFormat="1" applyFont="1" applyFill="1" applyBorder="1" applyAlignment="1">
      <alignment horizontal="right"/>
    </xf>
    <xf numFmtId="0" fontId="207" fillId="5" borderId="0" xfId="2" applyFont="1" applyFill="1" applyBorder="1"/>
    <xf numFmtId="0" fontId="205" fillId="5" borderId="0" xfId="2" applyFont="1" applyFill="1" applyBorder="1"/>
    <xf numFmtId="0" fontId="162" fillId="5" borderId="0" xfId="2" applyFont="1" applyFill="1" applyBorder="1"/>
    <xf numFmtId="0" fontId="210" fillId="5" borderId="0" xfId="2" quotePrefix="1" applyFont="1" applyFill="1" applyBorder="1"/>
    <xf numFmtId="0" fontId="3" fillId="0" borderId="0" xfId="2" applyFont="1" applyFill="1"/>
    <xf numFmtId="217" fontId="77" fillId="17" borderId="0" xfId="2" applyNumberFormat="1" applyFont="1" applyFill="1" applyBorder="1"/>
    <xf numFmtId="0" fontId="61" fillId="5" borderId="0" xfId="2" applyFont="1" applyFill="1" applyBorder="1"/>
    <xf numFmtId="0" fontId="61" fillId="17" borderId="0" xfId="2" applyFont="1" applyFill="1" applyBorder="1"/>
    <xf numFmtId="0" fontId="61" fillId="17" borderId="323" xfId="2" applyFont="1" applyFill="1" applyBorder="1"/>
    <xf numFmtId="0" fontId="3" fillId="5" borderId="324" xfId="2" applyFont="1" applyFill="1" applyBorder="1"/>
    <xf numFmtId="0" fontId="3" fillId="5" borderId="325" xfId="2" applyFont="1" applyFill="1" applyBorder="1"/>
    <xf numFmtId="0" fontId="47" fillId="5" borderId="325" xfId="2" applyFont="1" applyFill="1" applyBorder="1"/>
    <xf numFmtId="0" fontId="3" fillId="5" borderId="326" xfId="2" applyFont="1" applyFill="1" applyBorder="1"/>
    <xf numFmtId="0" fontId="3" fillId="2" borderId="0" xfId="2" applyFont="1" applyFill="1"/>
    <xf numFmtId="0" fontId="91" fillId="17" borderId="0" xfId="2" applyFont="1" applyFill="1" applyBorder="1" applyAlignment="1">
      <alignment horizontal="left"/>
    </xf>
    <xf numFmtId="0" fontId="345" fillId="17" borderId="0" xfId="2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2" applyNumberFormat="1" applyFont="1" applyFill="1" applyBorder="1" applyAlignment="1">
      <alignment horizontal="left"/>
    </xf>
    <xf numFmtId="222" fontId="127" fillId="17" borderId="0" xfId="2" applyNumberFormat="1" applyFont="1" applyFill="1" applyBorder="1" applyAlignment="1">
      <alignment horizontal="left"/>
    </xf>
    <xf numFmtId="221" fontId="127" fillId="17" borderId="0" xfId="2" applyNumberFormat="1" applyFont="1" applyFill="1" applyBorder="1" applyAlignment="1">
      <alignment horizontal="left"/>
    </xf>
    <xf numFmtId="204" fontId="2" fillId="17" borderId="323" xfId="2" applyNumberFormat="1" applyFont="1" applyFill="1" applyBorder="1" applyAlignment="1"/>
    <xf numFmtId="207" fontId="127" fillId="17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center"/>
    </xf>
    <xf numFmtId="204" fontId="3" fillId="5" borderId="0" xfId="2" applyNumberFormat="1" applyFont="1" applyFill="1" applyBorder="1" applyAlignment="1"/>
    <xf numFmtId="188" fontId="127" fillId="17" borderId="0" xfId="2" applyNumberFormat="1" applyFont="1" applyFill="1" applyBorder="1" applyAlignment="1">
      <alignment horizontal="left"/>
    </xf>
    <xf numFmtId="0" fontId="90" fillId="17" borderId="0" xfId="2" applyFont="1" applyFill="1" applyBorder="1"/>
    <xf numFmtId="203" fontId="127" fillId="5" borderId="0" xfId="2" quotePrefix="1" applyNumberFormat="1" applyFont="1" applyFill="1" applyBorder="1" applyAlignment="1">
      <alignment horizontal="left"/>
    </xf>
    <xf numFmtId="193" fontId="127" fillId="5" borderId="0" xfId="2" applyNumberFormat="1" applyFont="1" applyFill="1" applyBorder="1" applyAlignment="1">
      <alignment horizontal="left"/>
    </xf>
    <xf numFmtId="0" fontId="90" fillId="5" borderId="323" xfId="2" applyFont="1" applyFill="1" applyBorder="1"/>
    <xf numFmtId="184" fontId="267" fillId="5" borderId="0" xfId="2" quotePrefix="1" applyNumberFormat="1" applyFont="1" applyFill="1" applyBorder="1" applyAlignment="1">
      <alignment horizontal="left"/>
    </xf>
    <xf numFmtId="0" fontId="73" fillId="5" borderId="0" xfId="2" applyFont="1" applyFill="1" applyBorder="1"/>
    <xf numFmtId="0" fontId="147" fillId="5" borderId="0" xfId="2" applyFont="1" applyFill="1" applyBorder="1"/>
    <xf numFmtId="0" fontId="2" fillId="3" borderId="327" xfId="2" applyFont="1" applyFill="1" applyBorder="1"/>
    <xf numFmtId="214" fontId="77" fillId="5" borderId="0" xfId="2" applyNumberFormat="1" applyFont="1" applyFill="1" applyBorder="1" applyAlignment="1">
      <alignment horizontal="center"/>
    </xf>
    <xf numFmtId="211" fontId="77" fillId="5" borderId="0" xfId="2" applyNumberFormat="1" applyFont="1" applyFill="1" applyBorder="1" applyAlignment="1">
      <alignment horizontal="center"/>
    </xf>
    <xf numFmtId="213" fontId="77" fillId="5" borderId="0" xfId="2" applyNumberFormat="1" applyFont="1" applyFill="1" applyBorder="1" applyAlignment="1">
      <alignment horizontal="center"/>
    </xf>
    <xf numFmtId="218" fontId="77" fillId="5" borderId="0" xfId="2" applyNumberFormat="1" applyFont="1" applyFill="1" applyBorder="1" applyAlignment="1">
      <alignment horizontal="center"/>
    </xf>
    <xf numFmtId="210" fontId="77" fillId="5" borderId="0" xfId="2" applyNumberFormat="1" applyFont="1" applyFill="1" applyBorder="1" applyAlignment="1">
      <alignment horizontal="center"/>
    </xf>
    <xf numFmtId="196" fontId="77" fillId="17" borderId="0" xfId="2" applyNumberFormat="1" applyFont="1" applyFill="1" applyBorder="1" applyAlignment="1">
      <alignment horizontal="center"/>
    </xf>
    <xf numFmtId="197" fontId="77" fillId="5" borderId="0" xfId="2" applyNumberFormat="1" applyFont="1" applyFill="1" applyBorder="1" applyAlignment="1">
      <alignment horizontal="center"/>
    </xf>
    <xf numFmtId="216" fontId="127" fillId="5" borderId="0" xfId="2" applyNumberFormat="1" applyFont="1" applyFill="1" applyBorder="1" applyAlignment="1">
      <alignment horizontal="center"/>
    </xf>
    <xf numFmtId="216" fontId="127" fillId="5" borderId="323" xfId="2" applyNumberFormat="1" applyFont="1" applyFill="1" applyBorder="1" applyAlignment="1">
      <alignment horizontal="center"/>
    </xf>
    <xf numFmtId="211" fontId="127" fillId="5" borderId="0" xfId="2" applyNumberFormat="1" applyFont="1" applyFill="1" applyBorder="1" applyAlignment="1">
      <alignment horizontal="center"/>
    </xf>
    <xf numFmtId="195" fontId="127" fillId="5" borderId="0" xfId="2" applyNumberFormat="1" applyFont="1" applyFill="1" applyBorder="1" applyAlignment="1">
      <alignment horizontal="center"/>
    </xf>
    <xf numFmtId="213" fontId="77" fillId="17" borderId="0" xfId="2" applyNumberFormat="1" applyFont="1" applyFill="1" applyBorder="1" applyAlignment="1">
      <alignment horizontal="left"/>
    </xf>
    <xf numFmtId="213" fontId="77" fillId="17" borderId="323" xfId="2" applyNumberFormat="1" applyFont="1" applyFill="1" applyBorder="1" applyAlignment="1">
      <alignment horizontal="left"/>
    </xf>
    <xf numFmtId="212" fontId="77" fillId="5" borderId="0" xfId="2" applyNumberFormat="1" applyFont="1" applyFill="1" applyBorder="1" applyAlignment="1">
      <alignment horizontal="right"/>
    </xf>
    <xf numFmtId="207" fontId="77" fillId="5" borderId="0" xfId="2" quotePrefix="1" applyNumberFormat="1" applyFont="1" applyFill="1" applyBorder="1" applyAlignment="1">
      <alignment horizontal="left"/>
    </xf>
    <xf numFmtId="184" fontId="70" fillId="17" borderId="0" xfId="2" quotePrefix="1" applyNumberFormat="1" applyFont="1" applyFill="1" applyBorder="1" applyAlignment="1">
      <alignment horizontal="left"/>
    </xf>
    <xf numFmtId="184" fontId="70" fillId="17" borderId="0" xfId="2" applyNumberFormat="1" applyFont="1" applyFill="1" applyBorder="1" applyAlignment="1">
      <alignment horizontal="left"/>
    </xf>
    <xf numFmtId="196" fontId="2" fillId="5" borderId="0" xfId="2" applyNumberFormat="1" applyFont="1" applyFill="1" applyBorder="1" applyAlignment="1">
      <alignment horizontal="center"/>
    </xf>
    <xf numFmtId="197" fontId="2" fillId="5" borderId="0" xfId="2" applyNumberFormat="1" applyFont="1" applyFill="1" applyBorder="1" applyAlignment="1">
      <alignment horizontal="center"/>
    </xf>
    <xf numFmtId="198" fontId="2" fillId="5" borderId="0" xfId="2" applyNumberFormat="1" applyFont="1" applyFill="1" applyBorder="1" applyAlignment="1">
      <alignment horizontal="center"/>
    </xf>
    <xf numFmtId="210" fontId="2" fillId="5" borderId="0" xfId="2" applyNumberFormat="1" applyFont="1" applyFill="1" applyBorder="1" applyAlignment="1">
      <alignment horizontal="center"/>
    </xf>
    <xf numFmtId="206" fontId="127" fillId="5" borderId="0" xfId="2" applyNumberFormat="1" applyFont="1" applyFill="1" applyBorder="1" applyAlignment="1">
      <alignment horizontal="left"/>
    </xf>
    <xf numFmtId="208" fontId="127" fillId="5" borderId="0" xfId="2" applyNumberFormat="1" applyFont="1" applyFill="1" applyBorder="1" applyAlignment="1">
      <alignment horizontal="left"/>
    </xf>
    <xf numFmtId="188" fontId="127" fillId="5" borderId="0" xfId="2" applyNumberFormat="1" applyFont="1" applyFill="1" applyBorder="1" applyAlignment="1">
      <alignment horizontal="center"/>
    </xf>
    <xf numFmtId="188" fontId="2" fillId="5" borderId="0" xfId="2" applyNumberFormat="1" applyFont="1" applyFill="1" applyBorder="1" applyAlignment="1">
      <alignment horizontal="center"/>
    </xf>
    <xf numFmtId="202" fontId="2" fillId="5" borderId="0" xfId="2" applyNumberFormat="1" applyFont="1" applyFill="1" applyBorder="1" applyAlignment="1">
      <alignment horizontal="left"/>
    </xf>
    <xf numFmtId="202" fontId="127" fillId="5" borderId="0" xfId="2" applyNumberFormat="1" applyFont="1" applyFill="1" applyBorder="1" applyAlignment="1">
      <alignment horizontal="center"/>
    </xf>
    <xf numFmtId="186" fontId="127" fillId="5" borderId="0" xfId="2" quotePrefix="1" applyNumberFormat="1" applyFont="1" applyFill="1" applyBorder="1" applyAlignment="1">
      <alignment horizontal="center"/>
    </xf>
    <xf numFmtId="186" fontId="127" fillId="5" borderId="0" xfId="2" applyNumberFormat="1" applyFont="1" applyFill="1" applyBorder="1" applyAlignment="1">
      <alignment horizontal="center"/>
    </xf>
    <xf numFmtId="202" fontId="127" fillId="5" borderId="0" xfId="2" quotePrefix="1" applyNumberFormat="1" applyFont="1" applyFill="1" applyBorder="1" applyAlignment="1">
      <alignment horizontal="center"/>
    </xf>
    <xf numFmtId="205" fontId="2" fillId="5" borderId="0" xfId="2" applyNumberFormat="1" applyFont="1" applyFill="1" applyBorder="1" applyAlignment="1">
      <alignment horizontal="center"/>
    </xf>
    <xf numFmtId="204" fontId="2" fillId="5" borderId="0" xfId="2" applyNumberFormat="1" applyFont="1" applyFill="1" applyBorder="1" applyAlignment="1">
      <alignment horizontal="center"/>
    </xf>
    <xf numFmtId="204" fontId="127" fillId="5" borderId="0" xfId="2" applyNumberFormat="1" applyFont="1" applyFill="1" applyBorder="1" applyAlignment="1">
      <alignment horizontal="center"/>
    </xf>
    <xf numFmtId="201" fontId="2" fillId="5" borderId="0" xfId="2" applyNumberFormat="1" applyFont="1" applyFill="1" applyBorder="1" applyAlignment="1">
      <alignment horizontal="left"/>
    </xf>
    <xf numFmtId="225" fontId="127" fillId="5" borderId="0" xfId="2" applyNumberFormat="1" applyFont="1" applyFill="1" applyBorder="1" applyAlignment="1">
      <alignment horizontal="left"/>
    </xf>
    <xf numFmtId="196" fontId="127" fillId="17" borderId="0" xfId="2" applyNumberFormat="1" applyFont="1" applyFill="1" applyBorder="1" applyAlignment="1">
      <alignment horizontal="center"/>
    </xf>
    <xf numFmtId="197" fontId="127" fillId="17" borderId="0" xfId="2" applyNumberFormat="1" applyFont="1" applyFill="1" applyBorder="1" applyAlignment="1">
      <alignment horizontal="left"/>
    </xf>
    <xf numFmtId="198" fontId="127" fillId="17" borderId="0" xfId="2" quotePrefix="1" applyNumberFormat="1" applyFont="1" applyFill="1" applyBorder="1" applyAlignment="1">
      <alignment horizontal="left"/>
    </xf>
    <xf numFmtId="199" fontId="127" fillId="0" borderId="0" xfId="2" applyNumberFormat="1" applyFont="1" applyFill="1" applyAlignment="1">
      <alignment horizontal="left"/>
    </xf>
    <xf numFmtId="194" fontId="2" fillId="17" borderId="0" xfId="2" quotePrefix="1" applyNumberFormat="1" applyFont="1" applyFill="1" applyBorder="1" applyAlignment="1">
      <alignment horizontal="left"/>
    </xf>
    <xf numFmtId="194" fontId="2" fillId="17" borderId="0" xfId="2" applyNumberFormat="1" applyFont="1" applyFill="1" applyBorder="1" applyAlignment="1">
      <alignment horizontal="left"/>
    </xf>
    <xf numFmtId="200" fontId="2" fillId="17" borderId="0" xfId="2" applyNumberFormat="1" applyFont="1" applyFill="1" applyBorder="1" applyAlignment="1">
      <alignment horizontal="left"/>
    </xf>
    <xf numFmtId="186" fontId="2" fillId="17" borderId="0" xfId="2" quotePrefix="1" applyNumberFormat="1" applyFont="1" applyFill="1" applyBorder="1" applyAlignment="1">
      <alignment horizontal="left"/>
    </xf>
    <xf numFmtId="186" fontId="2" fillId="17" borderId="0" xfId="2" applyNumberFormat="1" applyFont="1" applyFill="1" applyBorder="1" applyAlignment="1">
      <alignment horizontal="left"/>
    </xf>
    <xf numFmtId="184" fontId="2" fillId="17" borderId="0" xfId="2" quotePrefix="1" applyNumberFormat="1" applyFont="1" applyFill="1" applyBorder="1" applyAlignment="1">
      <alignment horizontal="left"/>
    </xf>
    <xf numFmtId="184" fontId="2" fillId="17" borderId="0" xfId="2" applyNumberFormat="1" applyFont="1" applyFill="1" applyBorder="1" applyAlignment="1">
      <alignment horizontal="left"/>
    </xf>
    <xf numFmtId="209" fontId="127" fillId="5" borderId="0" xfId="2" quotePrefix="1" applyNumberFormat="1" applyFont="1" applyFill="1" applyBorder="1" applyAlignment="1">
      <alignment horizontal="center"/>
    </xf>
    <xf numFmtId="209" fontId="127" fillId="5" borderId="0" xfId="2" applyNumberFormat="1" applyFont="1" applyFill="1" applyBorder="1" applyAlignment="1">
      <alignment horizontal="center"/>
    </xf>
    <xf numFmtId="188" fontId="127" fillId="17" borderId="0" xfId="2" applyNumberFormat="1" applyFont="1" applyFill="1" applyBorder="1" applyAlignment="1">
      <alignment horizontal="left"/>
    </xf>
    <xf numFmtId="224" fontId="127" fillId="17" borderId="0" xfId="2" applyNumberFormat="1" applyFont="1" applyFill="1" applyBorder="1" applyAlignment="1">
      <alignment horizontal="center"/>
    </xf>
    <xf numFmtId="233" fontId="70" fillId="3" borderId="321" xfId="2" applyNumberFormat="1" applyFont="1" applyFill="1" applyBorder="1" applyAlignment="1">
      <alignment horizontal="center"/>
    </xf>
    <xf numFmtId="233" fontId="70" fillId="3" borderId="328" xfId="2" applyNumberFormat="1" applyFont="1" applyFill="1" applyBorder="1" applyAlignment="1">
      <alignment horizontal="center"/>
    </xf>
    <xf numFmtId="219" fontId="127" fillId="17" borderId="0" xfId="2" applyNumberFormat="1" applyFont="1" applyFill="1" applyBorder="1" applyAlignment="1">
      <alignment horizontal="left"/>
    </xf>
    <xf numFmtId="220" fontId="127" fillId="17" borderId="0" xfId="2" applyNumberFormat="1" applyFont="1" applyFill="1" applyBorder="1" applyAlignment="1">
      <alignment horizontal="center"/>
    </xf>
    <xf numFmtId="223" fontId="127" fillId="17" borderId="0" xfId="2" applyNumberFormat="1" applyFont="1" applyFill="1" applyBorder="1" applyAlignment="1">
      <alignment horizontal="center"/>
    </xf>
    <xf numFmtId="0" fontId="346" fillId="32" borderId="0" xfId="0" applyFont="1" applyFill="1" applyAlignment="1" applyProtection="1">
      <alignment horizontal="center"/>
    </xf>
    <xf numFmtId="0" fontId="347" fillId="32" borderId="0" xfId="0" applyFont="1" applyFill="1" applyAlignment="1" applyProtection="1">
      <alignment horizontal="center"/>
    </xf>
    <xf numFmtId="0" fontId="348" fillId="32" borderId="0" xfId="0" applyFont="1" applyFill="1" applyAlignment="1" applyProtection="1">
      <alignment horizontal="center"/>
    </xf>
    <xf numFmtId="0" fontId="312" fillId="32" borderId="0" xfId="0" applyFont="1" applyFill="1" applyAlignment="1" applyProtection="1">
      <alignment horizontal="right"/>
    </xf>
    <xf numFmtId="0" fontId="347" fillId="32" borderId="0" xfId="0" applyFont="1" applyFill="1" applyAlignment="1" applyProtection="1">
      <alignment horizontal="right"/>
    </xf>
    <xf numFmtId="0" fontId="349" fillId="17" borderId="146" xfId="0" applyFont="1" applyFill="1" applyBorder="1" applyAlignment="1" applyProtection="1">
      <alignment horizontal="left"/>
    </xf>
    <xf numFmtId="0" fontId="349" fillId="17" borderId="198" xfId="0" applyFont="1" applyFill="1" applyBorder="1" applyAlignment="1" applyProtection="1">
      <alignment horizontal="left"/>
    </xf>
    <xf numFmtId="0" fontId="350" fillId="17" borderId="146" xfId="0" applyFont="1" applyFill="1" applyBorder="1" applyAlignment="1" applyProtection="1">
      <alignment horizontal="left"/>
    </xf>
    <xf numFmtId="0" fontId="350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47" fillId="32" borderId="0" xfId="0" applyFont="1" applyFill="1" applyAlignment="1" applyProtection="1">
      <alignment horizontal="left"/>
    </xf>
    <xf numFmtId="0" fontId="346" fillId="32" borderId="0" xfId="0" applyFont="1" applyFill="1" applyBorder="1" applyAlignment="1" applyProtection="1">
      <alignment horizontal="left" vertical="top" wrapText="1"/>
    </xf>
    <xf numFmtId="0" fontId="346" fillId="32" borderId="173" xfId="0" applyFont="1" applyFill="1" applyBorder="1" applyAlignment="1" applyProtection="1">
      <alignment horizontal="left" vertical="top" wrapText="1"/>
    </xf>
    <xf numFmtId="0" fontId="346" fillId="32" borderId="0" xfId="0" applyFont="1" applyFill="1" applyAlignment="1" applyProtection="1">
      <alignment horizontal="center" vertical="top" wrapText="1"/>
    </xf>
    <xf numFmtId="0" fontId="346" fillId="32" borderId="173" xfId="0" applyFont="1" applyFill="1" applyBorder="1" applyAlignment="1" applyProtection="1">
      <alignment horizontal="center" vertical="top" wrapText="1"/>
    </xf>
    <xf numFmtId="0" fontId="312" fillId="32" borderId="0" xfId="0" applyFont="1" applyFill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  <protection locked="0"/>
    </xf>
    <xf numFmtId="164" fontId="48" fillId="16" borderId="146" xfId="9" applyNumberFormat="1" applyFont="1" applyFill="1" applyBorder="1" applyAlignment="1" applyProtection="1">
      <alignment horizontal="center" vertical="center"/>
      <protection locked="0"/>
    </xf>
    <xf numFmtId="164" fontId="48" fillId="16" borderId="198" xfId="9" applyNumberFormat="1" applyFont="1" applyFill="1" applyBorder="1" applyAlignment="1" applyProtection="1">
      <alignment horizontal="center" vertical="center"/>
      <protection locked="0"/>
    </xf>
    <xf numFmtId="177" fontId="8" fillId="5" borderId="197" xfId="9" applyNumberFormat="1" applyFont="1" applyFill="1" applyBorder="1" applyAlignment="1" applyProtection="1">
      <alignment horizontal="center" vertical="center"/>
      <protection locked="0"/>
    </xf>
    <xf numFmtId="177" fontId="8" fillId="5" borderId="146" xfId="9" applyNumberFormat="1" applyFont="1" applyFill="1" applyBorder="1" applyAlignment="1" applyProtection="1">
      <alignment horizontal="center" vertical="center"/>
      <protection locked="0"/>
    </xf>
    <xf numFmtId="177" fontId="8" fillId="5" borderId="198" xfId="9" applyNumberFormat="1" applyFont="1" applyFill="1" applyBorder="1" applyAlignment="1" applyProtection="1">
      <alignment horizontal="center" vertical="center"/>
      <protection locked="0"/>
    </xf>
    <xf numFmtId="0" fontId="352" fillId="5" borderId="197" xfId="1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5" fillId="5" borderId="197" xfId="0" applyFont="1" applyFill="1" applyBorder="1" applyAlignment="1" applyProtection="1">
      <alignment horizontal="center" vertical="center"/>
      <protection locked="0"/>
    </xf>
    <xf numFmtId="0" fontId="255" fillId="5" borderId="146" xfId="0" applyFont="1" applyFill="1" applyBorder="1" applyAlignment="1" applyProtection="1">
      <alignment horizontal="center" vertical="center"/>
      <protection locked="0"/>
    </xf>
    <xf numFmtId="1" fontId="298" fillId="23" borderId="197" xfId="1" applyNumberFormat="1" applyFont="1" applyFill="1" applyBorder="1" applyAlignment="1" applyProtection="1">
      <alignment horizontal="center" vertical="center"/>
      <protection locked="0"/>
    </xf>
    <xf numFmtId="1" fontId="298" fillId="23" borderId="198" xfId="1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3" fillId="37" borderId="0" xfId="0" applyFont="1" applyFill="1" applyAlignment="1">
      <alignment horizontal="right" vertical="center" wrapText="1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51" fillId="6" borderId="170" xfId="0" applyFont="1" applyFill="1" applyBorder="1" applyAlignment="1" applyProtection="1">
      <alignment horizontal="center"/>
    </xf>
    <xf numFmtId="0" fontId="351" fillId="6" borderId="248" xfId="0" applyFont="1" applyFill="1" applyBorder="1" applyAlignment="1" applyProtection="1">
      <alignment horizontal="center"/>
    </xf>
    <xf numFmtId="0" fontId="23" fillId="16" borderId="146" xfId="0" applyFont="1" applyFill="1" applyBorder="1" applyAlignment="1" applyProtection="1">
      <alignment horizontal="center"/>
    </xf>
    <xf numFmtId="0" fontId="354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38" fontId="323" fillId="32" borderId="0" xfId="9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9" applyNumberFormat="1" applyFont="1" applyFill="1" applyBorder="1" applyAlignment="1" applyProtection="1">
      <alignment horizontal="center" vertical="center"/>
    </xf>
    <xf numFmtId="164" fontId="74" fillId="16" borderId="146" xfId="9" applyNumberFormat="1" applyFont="1" applyFill="1" applyBorder="1" applyAlignment="1" applyProtection="1">
      <alignment horizontal="center" vertical="center"/>
    </xf>
    <xf numFmtId="164" fontId="74" fillId="16" borderId="198" xfId="9" applyNumberFormat="1" applyFont="1" applyFill="1" applyBorder="1" applyAlignment="1" applyProtection="1">
      <alignment horizontal="center" vertical="center"/>
    </xf>
    <xf numFmtId="177" fontId="8" fillId="5" borderId="197" xfId="9" applyNumberFormat="1" applyFont="1" applyFill="1" applyBorder="1" applyAlignment="1" applyProtection="1">
      <alignment horizontal="center" vertical="center"/>
    </xf>
    <xf numFmtId="177" fontId="8" fillId="5" borderId="146" xfId="9" applyNumberFormat="1" applyFont="1" applyFill="1" applyBorder="1" applyAlignment="1" applyProtection="1">
      <alignment horizontal="center" vertical="center"/>
    </xf>
    <xf numFmtId="177" fontId="8" fillId="5" borderId="198" xfId="9" applyNumberFormat="1" applyFont="1" applyFill="1" applyBorder="1" applyAlignment="1" applyProtection="1">
      <alignment horizontal="center" vertical="center"/>
    </xf>
    <xf numFmtId="0" fontId="255" fillId="5" borderId="197" xfId="0" applyNumberFormat="1" applyFont="1" applyFill="1" applyBorder="1" applyAlignment="1" applyProtection="1">
      <alignment horizontal="center" vertical="center"/>
    </xf>
    <xf numFmtId="0" fontId="255" fillId="5" borderId="146" xfId="0" applyNumberFormat="1" applyFont="1" applyFill="1" applyBorder="1" applyAlignment="1" applyProtection="1">
      <alignment horizontal="center" vertical="center"/>
    </xf>
    <xf numFmtId="0" fontId="255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3" fillId="37" borderId="0" xfId="0" applyFont="1" applyFill="1" applyAlignment="1" applyProtection="1">
      <alignment horizontal="right" vertical="center" wrapText="1"/>
    </xf>
    <xf numFmtId="1" fontId="298" fillId="23" borderId="197" xfId="1" applyNumberFormat="1" applyFont="1" applyFill="1" applyBorder="1" applyAlignment="1" applyProtection="1">
      <alignment horizontal="center" vertical="center"/>
    </xf>
    <xf numFmtId="1" fontId="298" fillId="23" borderId="198" xfId="1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0" fontId="355" fillId="16" borderId="197" xfId="8" applyFont="1" applyFill="1" applyBorder="1" applyAlignment="1" applyProtection="1">
      <alignment horizontal="center"/>
      <protection locked="0"/>
    </xf>
    <xf numFmtId="0" fontId="355" fillId="16" borderId="198" xfId="8" applyFont="1" applyFill="1" applyBorder="1" applyAlignment="1" applyProtection="1">
      <alignment horizontal="center"/>
      <protection locked="0"/>
    </xf>
    <xf numFmtId="0" fontId="356" fillId="16" borderId="197" xfId="8" applyFont="1" applyFill="1" applyBorder="1" applyAlignment="1" applyProtection="1">
      <alignment horizontal="center"/>
      <protection locked="0"/>
    </xf>
    <xf numFmtId="0" fontId="356" fillId="16" borderId="146" xfId="8" applyFont="1" applyFill="1" applyBorder="1" applyAlignment="1" applyProtection="1">
      <alignment horizontal="center"/>
      <protection locked="0"/>
    </xf>
    <xf numFmtId="0" fontId="356" fillId="16" borderId="198" xfId="8" applyFont="1" applyFill="1" applyBorder="1" applyAlignment="1" applyProtection="1">
      <alignment horizontal="center"/>
      <protection locked="0"/>
    </xf>
    <xf numFmtId="167" fontId="2" fillId="21" borderId="268" xfId="9" applyNumberFormat="1" applyFont="1" applyFill="1" applyBorder="1" applyAlignment="1" applyProtection="1">
      <alignment horizontal="center" vertical="center" textRotation="90" wrapText="1"/>
    </xf>
    <xf numFmtId="167" fontId="2" fillId="21" borderId="85" xfId="9" applyNumberFormat="1" applyFont="1" applyFill="1" applyBorder="1" applyAlignment="1" applyProtection="1">
      <alignment horizontal="center" vertical="center" textRotation="90" wrapText="1"/>
    </xf>
    <xf numFmtId="167" fontId="2" fillId="21" borderId="191" xfId="9" applyNumberFormat="1" applyFont="1" applyFill="1" applyBorder="1" applyAlignment="1" applyProtection="1">
      <alignment horizontal="center" vertical="center" textRotation="90" wrapText="1"/>
    </xf>
    <xf numFmtId="167" fontId="2" fillId="48" borderId="268" xfId="9" applyNumberFormat="1" applyFont="1" applyFill="1" applyBorder="1" applyAlignment="1" applyProtection="1">
      <alignment horizontal="center" vertical="center" textRotation="90" wrapText="1"/>
    </xf>
    <xf numFmtId="167" fontId="2" fillId="48" borderId="85" xfId="9" applyNumberFormat="1" applyFont="1" applyFill="1" applyBorder="1" applyAlignment="1" applyProtection="1">
      <alignment horizontal="center" vertical="center" textRotation="90" wrapText="1"/>
    </xf>
    <xf numFmtId="167" fontId="2" fillId="48" borderId="191" xfId="9" applyNumberFormat="1" applyFont="1" applyFill="1" applyBorder="1" applyAlignment="1" applyProtection="1">
      <alignment horizontal="center" vertical="center" textRotation="90" wrapText="1"/>
    </xf>
    <xf numFmtId="0" fontId="3" fillId="13" borderId="172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73" xfId="8" applyFont="1" applyFill="1" applyBorder="1" applyAlignment="1" applyProtection="1">
      <alignment horizontal="center" vertical="top"/>
    </xf>
    <xf numFmtId="0" fontId="255" fillId="5" borderId="197" xfId="8" applyFont="1" applyFill="1" applyBorder="1" applyAlignment="1" applyProtection="1">
      <alignment horizontal="center" vertical="center"/>
    </xf>
    <xf numFmtId="0" fontId="255" fillId="5" borderId="146" xfId="8" applyFont="1" applyFill="1" applyBorder="1" applyAlignment="1" applyProtection="1">
      <alignment horizontal="center" vertical="center"/>
    </xf>
    <xf numFmtId="0" fontId="255" fillId="5" borderId="198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62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62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77" fontId="2" fillId="5" borderId="197" xfId="8" applyNumberFormat="1" applyFont="1" applyFill="1" applyBorder="1" applyAlignment="1" applyProtection="1">
      <alignment horizontal="center" vertical="center"/>
    </xf>
    <xf numFmtId="177" fontId="2" fillId="5" borderId="198" xfId="8" applyNumberFormat="1" applyFont="1" applyFill="1" applyBorder="1" applyAlignment="1" applyProtection="1">
      <alignment horizontal="center" vertical="center"/>
    </xf>
    <xf numFmtId="0" fontId="2" fillId="5" borderId="211" xfId="8" applyFont="1" applyFill="1" applyBorder="1" applyAlignment="1" applyProtection="1">
      <alignment horizontal="center" wrapText="1"/>
    </xf>
    <xf numFmtId="0" fontId="2" fillId="5" borderId="177" xfId="8" applyFont="1" applyFill="1" applyBorder="1" applyAlignment="1" applyProtection="1">
      <alignment horizontal="center" wrapText="1"/>
    </xf>
    <xf numFmtId="0" fontId="2" fillId="5" borderId="212" xfId="8" applyFont="1" applyFill="1" applyBorder="1" applyAlignment="1" applyProtection="1">
      <alignment horizontal="center" wrapText="1"/>
    </xf>
    <xf numFmtId="0" fontId="198" fillId="5" borderId="174" xfId="8" applyFont="1" applyFill="1" applyBorder="1" applyAlignment="1" applyProtection="1">
      <alignment horizontal="center" vertical="center" wrapText="1"/>
    </xf>
    <xf numFmtId="0" fontId="198" fillId="5" borderId="11" xfId="8" applyFont="1" applyFill="1" applyBorder="1" applyAlignment="1" applyProtection="1">
      <alignment horizontal="center" vertical="center" wrapText="1"/>
    </xf>
    <xf numFmtId="0" fontId="198" fillId="5" borderId="175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91" xfId="9" applyNumberFormat="1" applyFont="1" applyFill="1" applyBorder="1" applyAlignment="1" applyProtection="1">
      <alignment horizontal="center" vertical="center"/>
    </xf>
    <xf numFmtId="186" fontId="339" fillId="50" borderId="344" xfId="0" quotePrefix="1" applyNumberFormat="1" applyFont="1" applyFill="1" applyBorder="1" applyAlignment="1" applyProtection="1">
      <alignment horizontal="left"/>
    </xf>
    <xf numFmtId="186" fontId="339" fillId="50" borderId="344" xfId="0" applyNumberFormat="1" applyFont="1" applyFill="1" applyBorder="1" applyAlignment="1" applyProtection="1">
      <alignment horizontal="left"/>
    </xf>
    <xf numFmtId="190" fontId="357" fillId="17" borderId="172" xfId="0" quotePrefix="1" applyNumberFormat="1" applyFont="1" applyFill="1" applyBorder="1" applyAlignment="1" applyProtection="1">
      <alignment horizontal="left"/>
    </xf>
    <xf numFmtId="190" fontId="357" fillId="17" borderId="0" xfId="0" applyNumberFormat="1" applyFont="1" applyFill="1" applyBorder="1" applyAlignment="1" applyProtection="1">
      <alignment horizontal="left"/>
    </xf>
    <xf numFmtId="191" fontId="357" fillId="17" borderId="0" xfId="0" quotePrefix="1" applyNumberFormat="1" applyFont="1" applyFill="1" applyBorder="1" applyAlignment="1" applyProtection="1">
      <alignment horizontal="center"/>
    </xf>
    <xf numFmtId="191" fontId="357" fillId="17" borderId="0" xfId="0" applyNumberFormat="1" applyFont="1" applyFill="1" applyBorder="1" applyAlignment="1" applyProtection="1">
      <alignment horizontal="center"/>
    </xf>
    <xf numFmtId="188" fontId="358" fillId="42" borderId="0" xfId="0" applyNumberFormat="1" applyFont="1" applyFill="1" applyBorder="1" applyAlignment="1" applyProtection="1">
      <alignment horizontal="center"/>
    </xf>
    <xf numFmtId="189" fontId="339" fillId="42" borderId="0" xfId="0" quotePrefix="1" applyNumberFormat="1" applyFont="1" applyFill="1" applyBorder="1" applyAlignment="1" applyProtection="1">
      <alignment horizontal="left"/>
    </xf>
    <xf numFmtId="189" fontId="339" fillId="42" borderId="0" xfId="0" applyNumberFormat="1" applyFont="1" applyFill="1" applyBorder="1" applyAlignment="1" applyProtection="1">
      <alignment horizontal="left"/>
    </xf>
    <xf numFmtId="189" fontId="339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9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</xf>
    <xf numFmtId="164" fontId="48" fillId="16" borderId="146" xfId="9" applyNumberFormat="1" applyFont="1" applyFill="1" applyBorder="1" applyAlignment="1" applyProtection="1">
      <alignment horizontal="center" vertical="center"/>
    </xf>
    <xf numFmtId="164" fontId="48" fillId="16" borderId="198" xfId="9" applyNumberFormat="1" applyFont="1" applyFill="1" applyBorder="1" applyAlignment="1" applyProtection="1">
      <alignment horizontal="center" vertical="center"/>
    </xf>
    <xf numFmtId="0" fontId="193" fillId="16" borderId="146" xfId="0" applyFont="1" applyFill="1" applyBorder="1" applyAlignment="1" applyProtection="1">
      <alignment horizontal="center"/>
    </xf>
    <xf numFmtId="227" fontId="277" fillId="34" borderId="197" xfId="0" applyNumberFormat="1" applyFont="1" applyFill="1" applyBorder="1" applyAlignment="1" applyProtection="1">
      <alignment horizontal="center"/>
    </xf>
    <xf numFmtId="227" fontId="277" fillId="34" borderId="146" xfId="0" applyNumberFormat="1" applyFont="1" applyFill="1" applyBorder="1" applyAlignment="1" applyProtection="1">
      <alignment horizontal="center"/>
    </xf>
    <xf numFmtId="193" fontId="339" fillId="42" borderId="0" xfId="0" applyNumberFormat="1" applyFont="1" applyFill="1" applyBorder="1" applyAlignment="1" applyProtection="1">
      <alignment horizontal="center"/>
    </xf>
    <xf numFmtId="184" fontId="343" fillId="16" borderId="0" xfId="0" applyNumberFormat="1" applyFont="1" applyFill="1" applyBorder="1" applyAlignment="1" applyProtection="1">
      <alignment horizontal="center"/>
    </xf>
    <xf numFmtId="0" fontId="341" fillId="17" borderId="169" xfId="0" applyFont="1" applyFill="1" applyBorder="1" applyAlignment="1" applyProtection="1">
      <alignment horizontal="center" vertical="center"/>
    </xf>
    <xf numFmtId="0" fontId="341" fillId="17" borderId="171" xfId="0" applyFont="1" applyFill="1" applyBorder="1" applyAlignment="1" applyProtection="1">
      <alignment horizontal="center" vertical="center"/>
    </xf>
    <xf numFmtId="228" fontId="342" fillId="17" borderId="174" xfId="0" applyNumberFormat="1" applyFont="1" applyFill="1" applyBorder="1" applyAlignment="1" applyProtection="1">
      <alignment horizontal="center"/>
    </xf>
    <xf numFmtId="228" fontId="342" fillId="17" borderId="175" xfId="0" applyNumberFormat="1" applyFont="1" applyFill="1" applyBorder="1" applyAlignment="1" applyProtection="1">
      <alignment horizontal="center"/>
    </xf>
    <xf numFmtId="176" fontId="289" fillId="34" borderId="194" xfId="0" applyNumberFormat="1" applyFont="1" applyFill="1" applyBorder="1" applyAlignment="1" applyProtection="1">
      <alignment horizontal="center"/>
    </xf>
    <xf numFmtId="176" fontId="289" fillId="34" borderId="195" xfId="0" applyNumberFormat="1" applyFont="1" applyFill="1" applyBorder="1" applyAlignment="1" applyProtection="1">
      <alignment horizontal="center"/>
    </xf>
    <xf numFmtId="0" fontId="198" fillId="8" borderId="59" xfId="8" applyFont="1" applyFill="1" applyBorder="1" applyAlignment="1" applyProtection="1">
      <alignment horizontal="center"/>
    </xf>
    <xf numFmtId="0" fontId="360" fillId="5" borderId="197" xfId="8" applyFont="1" applyFill="1" applyBorder="1" applyAlignment="1" applyProtection="1">
      <alignment horizontal="center" vertical="center"/>
    </xf>
    <xf numFmtId="0" fontId="360" fillId="5" borderId="146" xfId="8" applyFont="1" applyFill="1" applyBorder="1" applyAlignment="1" applyProtection="1">
      <alignment horizontal="center" vertical="center"/>
    </xf>
    <xf numFmtId="0" fontId="360" fillId="5" borderId="198" xfId="8" applyFont="1" applyFill="1" applyBorder="1" applyAlignment="1" applyProtection="1">
      <alignment horizontal="center" vertical="center"/>
    </xf>
    <xf numFmtId="0" fontId="360" fillId="13" borderId="197" xfId="8" applyFont="1" applyFill="1" applyBorder="1" applyAlignment="1" applyProtection="1">
      <alignment horizontal="center" vertical="center"/>
    </xf>
    <xf numFmtId="0" fontId="360" fillId="13" borderId="198" xfId="8" applyFont="1" applyFill="1" applyBorder="1" applyAlignment="1" applyProtection="1">
      <alignment horizontal="center" vertical="center"/>
    </xf>
    <xf numFmtId="0" fontId="91" fillId="13" borderId="172" xfId="8" applyFont="1" applyFill="1" applyBorder="1" applyAlignment="1" applyProtection="1">
      <alignment horizontal="center" vertical="top"/>
    </xf>
    <xf numFmtId="0" fontId="91" fillId="13" borderId="0" xfId="8" applyFont="1" applyFill="1" applyBorder="1" applyAlignment="1" applyProtection="1">
      <alignment horizontal="center" vertical="top"/>
    </xf>
    <xf numFmtId="0" fontId="91" fillId="13" borderId="173" xfId="8" applyFont="1" applyFill="1" applyBorder="1" applyAlignment="1" applyProtection="1">
      <alignment horizontal="center" vertical="top"/>
    </xf>
    <xf numFmtId="38" fontId="361" fillId="16" borderId="331" xfId="9" applyNumberFormat="1" applyFont="1" applyFill="1" applyBorder="1" applyAlignment="1" applyProtection="1">
      <alignment horizontal="center"/>
    </xf>
    <xf numFmtId="38" fontId="361" fillId="8" borderId="331" xfId="9" applyNumberFormat="1" applyFont="1" applyFill="1" applyBorder="1" applyAlignment="1" applyProtection="1">
      <alignment horizontal="center"/>
    </xf>
    <xf numFmtId="38" fontId="361" fillId="8" borderId="81" xfId="9" applyNumberFormat="1" applyFont="1" applyFill="1" applyBorder="1" applyAlignment="1" applyProtection="1">
      <alignment horizontal="center"/>
    </xf>
    <xf numFmtId="0" fontId="362" fillId="10" borderId="0" xfId="8" applyFont="1" applyFill="1" applyAlignment="1" applyProtection="1">
      <alignment horizontal="center"/>
    </xf>
    <xf numFmtId="177" fontId="48" fillId="13" borderId="197" xfId="8" applyNumberFormat="1" applyFont="1" applyFill="1" applyBorder="1" applyAlignment="1" applyProtection="1">
      <alignment horizontal="center" vertical="center"/>
    </xf>
    <xf numFmtId="177" fontId="48" fillId="13" borderId="198" xfId="8" applyNumberFormat="1" applyFont="1" applyFill="1" applyBorder="1" applyAlignment="1" applyProtection="1">
      <alignment horizontal="center" vertical="center"/>
    </xf>
    <xf numFmtId="0" fontId="48" fillId="13" borderId="211" xfId="8" applyFont="1" applyFill="1" applyBorder="1" applyAlignment="1" applyProtection="1">
      <alignment horizontal="center" wrapText="1"/>
    </xf>
    <xf numFmtId="0" fontId="48" fillId="13" borderId="177" xfId="8" applyFont="1" applyFill="1" applyBorder="1" applyAlignment="1" applyProtection="1">
      <alignment horizontal="center" wrapText="1"/>
    </xf>
    <xf numFmtId="0" fontId="48" fillId="13" borderId="212" xfId="8" applyFont="1" applyFill="1" applyBorder="1" applyAlignment="1" applyProtection="1">
      <alignment horizontal="center" wrapText="1"/>
    </xf>
    <xf numFmtId="0" fontId="356" fillId="5" borderId="174" xfId="8" applyFont="1" applyFill="1" applyBorder="1" applyAlignment="1" applyProtection="1">
      <alignment horizontal="center" vertical="center" wrapText="1"/>
    </xf>
    <xf numFmtId="0" fontId="356" fillId="5" borderId="11" xfId="8" applyFont="1" applyFill="1" applyBorder="1" applyAlignment="1" applyProtection="1">
      <alignment horizontal="center" vertical="center" wrapText="1"/>
    </xf>
    <xf numFmtId="0" fontId="356" fillId="5" borderId="175" xfId="8" applyFont="1" applyFill="1" applyBorder="1" applyAlignment="1" applyProtection="1">
      <alignment horizontal="center" vertical="center" wrapText="1"/>
    </xf>
    <xf numFmtId="0" fontId="2" fillId="5" borderId="181" xfId="8" applyFont="1" applyFill="1" applyBorder="1" applyAlignment="1" applyProtection="1">
      <alignment horizontal="center" vertical="center"/>
    </xf>
    <xf numFmtId="0" fontId="2" fillId="5" borderId="182" xfId="8" applyFont="1" applyFill="1" applyBorder="1" applyAlignment="1" applyProtection="1">
      <alignment horizontal="center" vertical="center"/>
    </xf>
    <xf numFmtId="0" fontId="2" fillId="5" borderId="183" xfId="8" applyFont="1" applyFill="1" applyBorder="1" applyAlignment="1" applyProtection="1">
      <alignment horizontal="center" vertical="center"/>
    </xf>
    <xf numFmtId="0" fontId="2" fillId="5" borderId="184" xfId="8" applyFont="1" applyFill="1" applyBorder="1" applyAlignment="1" applyProtection="1">
      <alignment horizontal="center" vertical="center"/>
    </xf>
    <xf numFmtId="0" fontId="84" fillId="10" borderId="48" xfId="8" applyFont="1" applyFill="1" applyBorder="1" applyAlignment="1" applyProtection="1">
      <alignment horizontal="center"/>
    </xf>
    <xf numFmtId="167" fontId="2" fillId="45" borderId="268" xfId="9" applyNumberFormat="1" applyFont="1" applyFill="1" applyBorder="1" applyAlignment="1" applyProtection="1">
      <alignment horizontal="center" vertical="center" textRotation="90" wrapText="1"/>
    </xf>
    <xf numFmtId="167" fontId="2" fillId="45" borderId="85" xfId="9" applyNumberFormat="1" applyFont="1" applyFill="1" applyBorder="1" applyAlignment="1" applyProtection="1">
      <alignment horizontal="center" vertical="center" textRotation="90" wrapText="1"/>
    </xf>
    <xf numFmtId="167" fontId="2" fillId="45" borderId="191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9" applyNumberFormat="1" applyFont="1" applyFill="1" applyAlignment="1" applyProtection="1">
      <alignment horizontal="center"/>
    </xf>
    <xf numFmtId="0" fontId="2" fillId="5" borderId="181" xfId="5" applyFont="1" applyFill="1" applyBorder="1" applyAlignment="1" applyProtection="1">
      <alignment horizontal="center" vertical="center"/>
    </xf>
    <xf numFmtId="0" fontId="2" fillId="5" borderId="182" xfId="5" applyFont="1" applyFill="1" applyBorder="1" applyAlignment="1" applyProtection="1">
      <alignment horizontal="center" vertical="center"/>
    </xf>
    <xf numFmtId="0" fontId="2" fillId="5" borderId="183" xfId="5" applyFont="1" applyFill="1" applyBorder="1" applyAlignment="1" applyProtection="1">
      <alignment horizontal="center" vertical="center"/>
    </xf>
    <xf numFmtId="0" fontId="2" fillId="5" borderId="184" xfId="5" applyFont="1" applyFill="1" applyBorder="1" applyAlignment="1" applyProtection="1">
      <alignment horizontal="center" vertical="center"/>
    </xf>
    <xf numFmtId="0" fontId="198" fillId="5" borderId="59" xfId="5" applyFont="1" applyFill="1" applyBorder="1" applyAlignment="1" applyProtection="1">
      <alignment horizontal="center"/>
    </xf>
    <xf numFmtId="38" fontId="363" fillId="17" borderId="331" xfId="9" applyNumberFormat="1" applyFont="1" applyFill="1" applyBorder="1" applyAlignment="1" applyProtection="1">
      <alignment horizontal="center"/>
    </xf>
    <xf numFmtId="38" fontId="363" fillId="17" borderId="81" xfId="9" applyNumberFormat="1" applyFont="1" applyFill="1" applyBorder="1" applyAlignment="1" applyProtection="1">
      <alignment horizontal="center"/>
    </xf>
    <xf numFmtId="0" fontId="364" fillId="30" borderId="0" xfId="8" applyFont="1" applyFill="1" applyAlignment="1" applyProtection="1">
      <alignment horizontal="center"/>
    </xf>
    <xf numFmtId="177" fontId="2" fillId="5" borderId="197" xfId="5" applyNumberFormat="1" applyFont="1" applyFill="1" applyBorder="1" applyAlignment="1" applyProtection="1">
      <alignment horizontal="center" vertical="center"/>
    </xf>
    <xf numFmtId="177" fontId="2" fillId="5" borderId="198" xfId="5" applyNumberFormat="1" applyFont="1" applyFill="1" applyBorder="1" applyAlignment="1" applyProtection="1">
      <alignment horizontal="center" vertical="center"/>
    </xf>
    <xf numFmtId="0" fontId="2" fillId="5" borderId="211" xfId="5" applyFont="1" applyFill="1" applyBorder="1" applyAlignment="1" applyProtection="1">
      <alignment horizontal="center" wrapText="1"/>
    </xf>
    <xf numFmtId="0" fontId="2" fillId="5" borderId="177" xfId="5" applyFont="1" applyFill="1" applyBorder="1" applyAlignment="1" applyProtection="1">
      <alignment horizontal="center" wrapText="1"/>
    </xf>
    <xf numFmtId="0" fontId="2" fillId="5" borderId="212" xfId="5" applyFont="1" applyFill="1" applyBorder="1" applyAlignment="1" applyProtection="1">
      <alignment horizontal="center" wrapText="1"/>
    </xf>
    <xf numFmtId="0" fontId="238" fillId="5" borderId="48" xfId="5" applyFont="1" applyFill="1" applyBorder="1" applyAlignment="1" applyProtection="1">
      <alignment horizontal="center"/>
    </xf>
    <xf numFmtId="0" fontId="3" fillId="5" borderId="172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73" xfId="5" applyFont="1" applyFill="1" applyBorder="1" applyAlignment="1" applyProtection="1">
      <alignment horizontal="center" vertical="top"/>
    </xf>
    <xf numFmtId="0" fontId="255" fillId="5" borderId="197" xfId="5" applyFont="1" applyFill="1" applyBorder="1" applyAlignment="1" applyProtection="1">
      <alignment horizontal="center" vertical="center"/>
    </xf>
    <xf numFmtId="0" fontId="255" fillId="5" borderId="198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38" fontId="356" fillId="29" borderId="59" xfId="9" applyNumberFormat="1" applyFont="1" applyFill="1" applyBorder="1" applyAlignment="1" applyProtection="1">
      <alignment horizontal="center"/>
    </xf>
    <xf numFmtId="166" fontId="355" fillId="29" borderId="0" xfId="9" applyNumberFormat="1" applyFont="1" applyFill="1" applyAlignment="1" applyProtection="1">
      <alignment horizontal="center"/>
    </xf>
    <xf numFmtId="0" fontId="291" fillId="28" borderId="48" xfId="8" applyFont="1" applyFill="1" applyBorder="1" applyAlignment="1" applyProtection="1">
      <alignment horizontal="center"/>
    </xf>
    <xf numFmtId="167" fontId="2" fillId="16" borderId="268" xfId="9" applyNumberFormat="1" applyFont="1" applyFill="1" applyBorder="1" applyAlignment="1" applyProtection="1">
      <alignment horizontal="center" vertical="center" textRotation="90" wrapText="1"/>
    </xf>
    <xf numFmtId="167" fontId="2" fillId="16" borderId="85" xfId="9" applyNumberFormat="1" applyFont="1" applyFill="1" applyBorder="1" applyAlignment="1" applyProtection="1">
      <alignment horizontal="center" vertical="center" textRotation="90" wrapText="1"/>
    </xf>
    <xf numFmtId="167" fontId="2" fillId="16" borderId="191" xfId="9" applyNumberFormat="1" applyFont="1" applyFill="1" applyBorder="1" applyAlignment="1" applyProtection="1">
      <alignment horizontal="center" vertical="center" textRotation="90" wrapText="1"/>
    </xf>
    <xf numFmtId="0" fontId="272" fillId="39" borderId="48" xfId="8" applyFont="1" applyFill="1" applyBorder="1" applyAlignment="1" applyProtection="1">
      <alignment horizontal="center"/>
    </xf>
    <xf numFmtId="0" fontId="3" fillId="30" borderId="172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73" xfId="8" applyFont="1" applyFill="1" applyBorder="1" applyAlignment="1" applyProtection="1">
      <alignment horizontal="center" vertical="top"/>
    </xf>
    <xf numFmtId="0" fontId="260" fillId="13" borderId="197" xfId="8" applyFont="1" applyFill="1" applyBorder="1" applyAlignment="1" applyProtection="1">
      <alignment horizontal="center" vertical="center"/>
    </xf>
    <xf numFmtId="0" fontId="260" fillId="13" borderId="198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168" fontId="2" fillId="16" borderId="174" xfId="9" applyNumberFormat="1" applyFont="1" applyFill="1" applyBorder="1" applyAlignment="1" applyProtection="1">
      <alignment horizontal="center" vertical="center"/>
    </xf>
    <xf numFmtId="168" fontId="2" fillId="16" borderId="175" xfId="9" applyNumberFormat="1" applyFont="1" applyFill="1" applyBorder="1" applyAlignment="1" applyProtection="1">
      <alignment horizontal="center" vertical="center"/>
    </xf>
    <xf numFmtId="0" fontId="365" fillId="2" borderId="0" xfId="8" applyFont="1" applyFill="1" applyAlignment="1" applyProtection="1">
      <alignment horizontal="center"/>
    </xf>
    <xf numFmtId="0" fontId="366" fillId="28" borderId="0" xfId="8" applyFont="1" applyFill="1" applyAlignment="1" applyProtection="1">
      <alignment horizontal="center"/>
    </xf>
    <xf numFmtId="38" fontId="198" fillId="17" borderId="59" xfId="9" applyNumberFormat="1" applyFont="1" applyFill="1" applyBorder="1" applyAlignment="1" applyProtection="1">
      <alignment horizontal="center"/>
    </xf>
    <xf numFmtId="0" fontId="2" fillId="30" borderId="211" xfId="8" applyFont="1" applyFill="1" applyBorder="1" applyAlignment="1" applyProtection="1">
      <alignment horizontal="center" wrapText="1"/>
    </xf>
    <xf numFmtId="0" fontId="2" fillId="30" borderId="177" xfId="8" applyFont="1" applyFill="1" applyBorder="1" applyAlignment="1" applyProtection="1">
      <alignment horizontal="center" wrapText="1"/>
    </xf>
    <xf numFmtId="0" fontId="2" fillId="30" borderId="212" xfId="8" applyFont="1" applyFill="1" applyBorder="1" applyAlignment="1" applyProtection="1">
      <alignment horizontal="center" wrapText="1"/>
    </xf>
    <xf numFmtId="177" fontId="2" fillId="30" borderId="197" xfId="8" applyNumberFormat="1" applyFont="1" applyFill="1" applyBorder="1" applyAlignment="1" applyProtection="1">
      <alignment horizontal="center" vertical="center"/>
    </xf>
    <xf numFmtId="177" fontId="2" fillId="30" borderId="198" xfId="8" applyNumberFormat="1" applyFont="1" applyFill="1" applyBorder="1" applyAlignment="1" applyProtection="1">
      <alignment horizontal="center" vertical="center"/>
    </xf>
    <xf numFmtId="0" fontId="255" fillId="30" borderId="197" xfId="8" applyFont="1" applyFill="1" applyBorder="1" applyAlignment="1" applyProtection="1">
      <alignment horizontal="center" vertical="center"/>
    </xf>
    <xf numFmtId="0" fontId="255" fillId="30" borderId="198" xfId="8" applyFont="1" applyFill="1" applyBorder="1" applyAlignment="1" applyProtection="1">
      <alignment horizontal="center" vertical="center"/>
    </xf>
    <xf numFmtId="0" fontId="272" fillId="31" borderId="48" xfId="8" applyFont="1" applyFill="1" applyBorder="1" applyAlignment="1" applyProtection="1">
      <alignment horizontal="center"/>
    </xf>
    <xf numFmtId="0" fontId="367" fillId="32" borderId="0" xfId="5" applyFont="1" applyFill="1" applyBorder="1" applyAlignment="1" applyProtection="1">
      <alignment horizontal="left"/>
    </xf>
    <xf numFmtId="0" fontId="368" fillId="11" borderId="152" xfId="0" applyFont="1" applyFill="1" applyBorder="1" applyAlignment="1" applyProtection="1">
      <alignment horizontal="center"/>
    </xf>
    <xf numFmtId="0" fontId="368" fillId="11" borderId="54" xfId="0" applyFont="1" applyFill="1" applyBorder="1" applyAlignment="1" applyProtection="1">
      <alignment horizontal="center"/>
    </xf>
    <xf numFmtId="0" fontId="369" fillId="11" borderId="170" xfId="0" applyFont="1" applyFill="1" applyBorder="1" applyAlignment="1" applyProtection="1">
      <alignment horizontal="center"/>
    </xf>
    <xf numFmtId="0" fontId="369" fillId="11" borderId="248" xfId="0" applyFont="1" applyFill="1" applyBorder="1" applyAlignment="1" applyProtection="1">
      <alignment horizontal="center"/>
    </xf>
    <xf numFmtId="0" fontId="368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68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70" fillId="11" borderId="115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0" fillId="11" borderId="152" xfId="0" applyFont="1" applyFill="1" applyBorder="1" applyAlignment="1" applyProtection="1">
      <alignment horizontal="center"/>
    </xf>
    <xf numFmtId="0" fontId="371" fillId="3" borderId="146" xfId="0" applyFont="1" applyFill="1" applyBorder="1" applyAlignment="1" applyProtection="1">
      <alignment horizontal="center"/>
    </xf>
    <xf numFmtId="0" fontId="370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72" fillId="11" borderId="115" xfId="0" applyFont="1" applyFill="1" applyBorder="1" applyAlignment="1" applyProtection="1">
      <alignment horizontal="center"/>
    </xf>
    <xf numFmtId="0" fontId="372" fillId="11" borderId="54" xfId="0" applyFont="1" applyFill="1" applyBorder="1" applyAlignment="1" applyProtection="1">
      <alignment horizontal="center"/>
    </xf>
    <xf numFmtId="0" fontId="372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2" fillId="11" borderId="57" xfId="0" applyFont="1" applyFill="1" applyBorder="1" applyAlignment="1" applyProtection="1">
      <alignment horizontal="center"/>
    </xf>
  </cellXfs>
  <cellStyles count="12">
    <cellStyle name="Normal 2" xfId="1"/>
    <cellStyle name="Normal 2 2" xfId="2"/>
    <cellStyle name="Normal 3" xfId="3"/>
    <cellStyle name="Normal 4" xfId="4"/>
    <cellStyle name="Normal_COA-2001-ZAPOVED-No-81-29012002-ANNEX" xfId="5"/>
    <cellStyle name="Normal_EBK_PROJECT_2001-last" xfId="6"/>
    <cellStyle name="Normal_EBK-2002-draft" xfId="7"/>
    <cellStyle name="Normal_TRIAL-BALANCE-2001-MAKET" xfId="8"/>
    <cellStyle name="Normal_ZADACHA" xfId="9"/>
    <cellStyle name="Нормален" xfId="0" builtinId="0"/>
    <cellStyle name="Процент" xfId="10" builtinId="5"/>
    <cellStyle name="Хипервръзка" xfId="11" builtinId="8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51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188596</xdr:colOff>
      <xdr:row>122</xdr:row>
      <xdr:rowOff>74079</xdr:rowOff>
    </xdr:from>
    <xdr:to>
      <xdr:col>11</xdr:col>
      <xdr:colOff>578280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zoomScaleNormal="100" workbookViewId="0"/>
  </sheetViews>
  <sheetFormatPr defaultRowHeight="15.75"/>
  <cols>
    <col min="1" max="1" width="0.7109375" style="2250" customWidth="1"/>
    <col min="2" max="2" width="5.28515625" style="2274" customWidth="1"/>
    <col min="3" max="3" width="3.7109375" style="2274" customWidth="1"/>
    <col min="4" max="4" width="10.28515625" style="2274" customWidth="1"/>
    <col min="5" max="5" width="9.42578125" style="2274" customWidth="1"/>
    <col min="6" max="6" width="6" style="2274" customWidth="1"/>
    <col min="7" max="7" width="5.85546875" style="2274" customWidth="1"/>
    <col min="8" max="8" width="13.140625" style="2274" customWidth="1"/>
    <col min="9" max="9" width="11.140625" style="2274" customWidth="1"/>
    <col min="10" max="10" width="8" style="2274" customWidth="1"/>
    <col min="11" max="11" width="22.7109375" style="2274" customWidth="1"/>
    <col min="12" max="12" width="17.42578125" style="2274" customWidth="1"/>
    <col min="13" max="13" width="7.28515625" style="2274" customWidth="1"/>
    <col min="14" max="16384" width="9.140625" style="2250"/>
  </cols>
  <sheetData>
    <row r="1" spans="1:54" s="2246" customFormat="1" ht="9.75" customHeight="1" thickBot="1">
      <c r="A1" s="2238"/>
      <c r="B1" s="2239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1"/>
      <c r="P1" s="2242"/>
      <c r="Q1" s="2243"/>
      <c r="R1" s="2243"/>
      <c r="S1" s="2243"/>
      <c r="T1" s="2243"/>
      <c r="U1" s="2243"/>
      <c r="V1" s="2243"/>
      <c r="W1" s="2241"/>
      <c r="X1" s="2244"/>
      <c r="Y1" s="2244"/>
      <c r="Z1" s="2245"/>
      <c r="AA1" s="2244"/>
      <c r="AB1" s="2244"/>
      <c r="AC1" s="2244"/>
      <c r="AD1" s="2244"/>
      <c r="AE1" s="2244"/>
      <c r="AF1" s="2244"/>
      <c r="AH1" s="2247"/>
      <c r="AI1" s="2244"/>
      <c r="AJ1" s="2244"/>
      <c r="AK1" s="2244"/>
      <c r="AL1" s="2244"/>
      <c r="AM1" s="2244"/>
      <c r="AN1" s="2244"/>
      <c r="AO1" s="2245"/>
      <c r="AP1" s="2244"/>
      <c r="AQ1" s="2244"/>
      <c r="AR1" s="2244"/>
      <c r="AS1" s="2244"/>
      <c r="AT1" s="2244"/>
      <c r="AU1" s="2244"/>
      <c r="AV1" s="2245"/>
      <c r="AW1" s="2244"/>
      <c r="AX1" s="2244"/>
      <c r="AY1" s="2244"/>
      <c r="AZ1" s="2244"/>
      <c r="BA1" s="2244"/>
      <c r="BB1" s="2244"/>
    </row>
    <row r="2" spans="1:54" ht="16.5" thickBot="1">
      <c r="A2" s="2248"/>
      <c r="B2" s="2332" t="s">
        <v>2149</v>
      </c>
      <c r="C2" s="2249"/>
      <c r="D2" s="2249"/>
      <c r="E2" s="2249"/>
      <c r="F2" s="2249"/>
      <c r="G2" s="2249"/>
      <c r="H2" s="2249"/>
      <c r="I2" s="2249"/>
      <c r="J2" s="2249"/>
      <c r="K2" s="2249"/>
      <c r="L2" s="2383">
        <f>+'TRIAL-BALANCE'!E8</f>
        <v>2021</v>
      </c>
      <c r="M2" s="2384"/>
      <c r="N2" s="2248"/>
      <c r="O2" s="2248"/>
      <c r="P2" s="2248"/>
      <c r="Q2" s="2248"/>
      <c r="R2" s="2248"/>
      <c r="S2" s="2248"/>
      <c r="T2" s="2248"/>
      <c r="U2" s="2248"/>
      <c r="V2" s="2248"/>
      <c r="W2" s="2248"/>
    </row>
    <row r="3" spans="1:54" ht="3" customHeight="1" thickTop="1">
      <c r="A3" s="2248"/>
      <c r="B3" s="2251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3"/>
      <c r="N3" s="2248"/>
      <c r="O3" s="2248"/>
      <c r="P3" s="2248"/>
      <c r="Q3" s="2248"/>
      <c r="R3" s="2248"/>
      <c r="S3" s="2248"/>
      <c r="T3" s="2248"/>
      <c r="U3" s="2248"/>
      <c r="V3" s="2248"/>
      <c r="W3" s="2248"/>
    </row>
    <row r="4" spans="1:54">
      <c r="A4" s="2248"/>
      <c r="B4" s="2254" t="s">
        <v>1382</v>
      </c>
      <c r="C4" s="2258" t="s">
        <v>1383</v>
      </c>
      <c r="D4" s="2252"/>
      <c r="E4" s="2252"/>
      <c r="F4" s="2252"/>
      <c r="G4" s="2252"/>
      <c r="H4" s="2252"/>
      <c r="I4" s="2252"/>
      <c r="J4" s="2252"/>
      <c r="K4" s="2252"/>
      <c r="L4" s="2252"/>
      <c r="M4" s="2253"/>
      <c r="N4" s="2248"/>
      <c r="O4" s="2248"/>
      <c r="P4" s="2248"/>
      <c r="Q4" s="2248"/>
      <c r="R4" s="2248"/>
      <c r="S4" s="2248"/>
      <c r="T4" s="2248"/>
      <c r="U4" s="2248"/>
      <c r="V4" s="2248"/>
      <c r="W4" s="2248"/>
    </row>
    <row r="5" spans="1:54">
      <c r="A5" s="2248"/>
      <c r="B5" s="2251"/>
      <c r="C5" s="2256">
        <v>1</v>
      </c>
      <c r="D5" s="2252" t="s">
        <v>1990</v>
      </c>
      <c r="E5" s="2252"/>
      <c r="F5" s="2252"/>
      <c r="G5" s="2252"/>
      <c r="H5" s="2252"/>
      <c r="I5" s="2252"/>
      <c r="J5" s="2252"/>
      <c r="K5" s="2252"/>
      <c r="L5" s="2252"/>
      <c r="M5" s="2253"/>
      <c r="N5" s="2248"/>
      <c r="O5" s="2248"/>
      <c r="P5" s="2248"/>
      <c r="Q5" s="2248"/>
      <c r="R5" s="2248"/>
      <c r="S5" s="2248"/>
      <c r="T5" s="2248"/>
      <c r="U5" s="2248"/>
      <c r="V5" s="2248"/>
      <c r="W5" s="2248"/>
    </row>
    <row r="6" spans="1:54">
      <c r="A6" s="2248"/>
      <c r="B6" s="2251"/>
      <c r="C6" s="2256">
        <f>1+C5</f>
        <v>2</v>
      </c>
      <c r="D6" s="2252" t="s">
        <v>1384</v>
      </c>
      <c r="E6" s="2252"/>
      <c r="F6" s="2252"/>
      <c r="G6" s="2252"/>
      <c r="H6" s="2252"/>
      <c r="I6" s="2252"/>
      <c r="J6" s="2252"/>
      <c r="K6" s="2252"/>
      <c r="L6" s="2252"/>
      <c r="M6" s="2253"/>
      <c r="N6" s="2248"/>
      <c r="O6" s="2248"/>
      <c r="P6" s="2248"/>
      <c r="Q6" s="2248"/>
      <c r="R6" s="2248"/>
      <c r="S6" s="2248"/>
      <c r="T6" s="2248"/>
      <c r="U6" s="2248"/>
      <c r="V6" s="2248"/>
      <c r="W6" s="2248"/>
    </row>
    <row r="7" spans="1:54">
      <c r="A7" s="2248"/>
      <c r="B7" s="2251"/>
      <c r="C7" s="2256">
        <f>1+C6</f>
        <v>3</v>
      </c>
      <c r="D7" s="2252" t="s">
        <v>1385</v>
      </c>
      <c r="E7" s="2252"/>
      <c r="F7" s="2252"/>
      <c r="G7" s="2252"/>
      <c r="H7" s="2252"/>
      <c r="I7" s="2252"/>
      <c r="J7" s="2252"/>
      <c r="K7" s="2252"/>
      <c r="L7" s="2252"/>
      <c r="M7" s="2253"/>
      <c r="N7" s="2248"/>
      <c r="O7" s="2248"/>
      <c r="P7" s="2248"/>
      <c r="Q7" s="2248"/>
      <c r="R7" s="2248"/>
      <c r="S7" s="2248"/>
      <c r="T7" s="2248"/>
      <c r="U7" s="2248"/>
      <c r="V7" s="2248"/>
      <c r="W7" s="2248"/>
    </row>
    <row r="8" spans="1:54">
      <c r="A8" s="2248"/>
      <c r="B8" s="2251"/>
      <c r="C8" s="2256">
        <f>1+C7</f>
        <v>4</v>
      </c>
      <c r="D8" s="2252" t="s">
        <v>1386</v>
      </c>
      <c r="E8" s="2252"/>
      <c r="F8" s="2252"/>
      <c r="G8" s="2252"/>
      <c r="H8" s="2252"/>
      <c r="I8" s="2252"/>
      <c r="J8" s="2252"/>
      <c r="K8" s="2252"/>
      <c r="L8" s="2252"/>
      <c r="M8" s="2253"/>
      <c r="N8" s="2248"/>
      <c r="O8" s="2248"/>
      <c r="P8" s="2248"/>
      <c r="Q8" s="2248"/>
      <c r="R8" s="2248"/>
      <c r="S8" s="2248"/>
      <c r="T8" s="2248"/>
      <c r="U8" s="2248"/>
      <c r="V8" s="2248"/>
      <c r="W8" s="2248"/>
    </row>
    <row r="9" spans="1:54">
      <c r="A9" s="2248"/>
      <c r="B9" s="2251"/>
      <c r="C9" s="2256">
        <f>1+C8</f>
        <v>5</v>
      </c>
      <c r="D9" s="2252" t="s">
        <v>1387</v>
      </c>
      <c r="E9" s="2252"/>
      <c r="F9" s="2252"/>
      <c r="G9" s="2252"/>
      <c r="H9" s="2252"/>
      <c r="I9" s="2252"/>
      <c r="J9" s="2252"/>
      <c r="K9" s="2252"/>
      <c r="L9" s="2252"/>
      <c r="M9" s="2253"/>
      <c r="N9" s="2248"/>
      <c r="O9" s="2248"/>
      <c r="P9" s="2248"/>
      <c r="Q9" s="2248"/>
      <c r="R9" s="2248"/>
      <c r="S9" s="2248"/>
      <c r="T9" s="2248"/>
      <c r="U9" s="2248"/>
      <c r="V9" s="2248"/>
      <c r="W9" s="2248"/>
    </row>
    <row r="10" spans="1:54">
      <c r="A10" s="2248"/>
      <c r="B10" s="2251"/>
      <c r="C10" s="2256">
        <f>1+C9</f>
        <v>6</v>
      </c>
      <c r="D10" s="2252" t="s">
        <v>2199</v>
      </c>
      <c r="E10" s="2252"/>
      <c r="F10" s="2252"/>
      <c r="G10" s="2252"/>
      <c r="H10" s="2252"/>
      <c r="I10" s="2252"/>
      <c r="J10" s="2252"/>
      <c r="K10" s="2252"/>
      <c r="L10" s="2252"/>
      <c r="M10" s="2253"/>
      <c r="N10" s="2248"/>
      <c r="O10" s="2248"/>
      <c r="P10" s="2248"/>
      <c r="Q10" s="2248"/>
      <c r="R10" s="2248"/>
      <c r="S10" s="2248"/>
      <c r="T10" s="2248"/>
      <c r="U10" s="2248"/>
      <c r="V10" s="2248"/>
      <c r="W10" s="2248"/>
    </row>
    <row r="11" spans="1:54">
      <c r="A11" s="2248"/>
      <c r="B11" s="2251"/>
      <c r="C11" s="2256"/>
      <c r="D11" s="2252" t="s">
        <v>1899</v>
      </c>
      <c r="E11" s="2252"/>
      <c r="F11" s="2252"/>
      <c r="G11" s="2252"/>
      <c r="H11" s="2252"/>
      <c r="I11" s="2252"/>
      <c r="J11" s="2252"/>
      <c r="K11" s="2252"/>
      <c r="L11" s="2252"/>
      <c r="M11" s="2253"/>
      <c r="N11" s="2248"/>
      <c r="O11" s="2248"/>
      <c r="P11" s="2248"/>
      <c r="Q11" s="2248"/>
      <c r="R11" s="2248"/>
      <c r="S11" s="2248"/>
      <c r="T11" s="2248"/>
      <c r="U11" s="2248"/>
      <c r="V11" s="2248"/>
      <c r="W11" s="2248"/>
    </row>
    <row r="12" spans="1:54">
      <c r="A12" s="2248"/>
      <c r="B12" s="2251"/>
      <c r="C12" s="2256"/>
      <c r="D12" s="2252" t="s">
        <v>2200</v>
      </c>
      <c r="E12" s="2252"/>
      <c r="F12" s="2252"/>
      <c r="G12" s="2252"/>
      <c r="H12" s="2252"/>
      <c r="I12" s="2252"/>
      <c r="J12" s="2252"/>
      <c r="K12" s="2252"/>
      <c r="L12" s="2252"/>
      <c r="M12" s="2253"/>
      <c r="N12" s="2248"/>
      <c r="O12" s="2248"/>
      <c r="P12" s="2248"/>
      <c r="Q12" s="2248"/>
      <c r="R12" s="2248"/>
      <c r="S12" s="2248"/>
      <c r="T12" s="2248"/>
      <c r="U12" s="2248"/>
      <c r="V12" s="2248"/>
      <c r="W12" s="2248"/>
    </row>
    <row r="13" spans="1:54">
      <c r="A13" s="2248"/>
      <c r="B13" s="2251"/>
      <c r="C13" s="2256"/>
      <c r="D13" s="2252" t="s">
        <v>1991</v>
      </c>
      <c r="E13" s="2252"/>
      <c r="F13" s="2252"/>
      <c r="G13" s="2252"/>
      <c r="H13" s="2252"/>
      <c r="I13" s="2252"/>
      <c r="J13" s="2252"/>
      <c r="K13" s="2252"/>
      <c r="L13" s="2317">
        <f>+'TRIAL-BALANCE'!E8</f>
        <v>2021</v>
      </c>
      <c r="M13" s="2253"/>
      <c r="N13" s="2248"/>
      <c r="O13" s="2248"/>
      <c r="P13" s="2248"/>
      <c r="Q13" s="2248"/>
      <c r="R13" s="2248"/>
      <c r="S13" s="2248"/>
      <c r="T13" s="2248"/>
      <c r="U13" s="2248"/>
      <c r="V13" s="2248"/>
      <c r="W13" s="2248"/>
    </row>
    <row r="14" spans="1:54">
      <c r="A14" s="2248"/>
      <c r="B14" s="2251"/>
      <c r="C14" s="2256"/>
      <c r="D14" s="2252" t="s">
        <v>2201</v>
      </c>
      <c r="E14" s="2252"/>
      <c r="F14" s="2252"/>
      <c r="G14" s="2252"/>
      <c r="H14" s="2252"/>
      <c r="I14" s="2252"/>
      <c r="J14" s="2252"/>
      <c r="K14" s="2252"/>
      <c r="L14" s="2252"/>
      <c r="M14" s="2253"/>
      <c r="N14" s="2248"/>
      <c r="O14" s="2248"/>
      <c r="P14" s="2248"/>
      <c r="Q14" s="2248"/>
      <c r="R14" s="2248"/>
      <c r="S14" s="2248"/>
      <c r="T14" s="2248"/>
      <c r="U14" s="2248"/>
      <c r="V14" s="2248"/>
      <c r="W14" s="2248"/>
    </row>
    <row r="15" spans="1:54">
      <c r="A15" s="2248"/>
      <c r="B15" s="2251"/>
      <c r="C15" s="2256">
        <f>1+C10</f>
        <v>7</v>
      </c>
      <c r="D15" s="2252" t="s">
        <v>2203</v>
      </c>
      <c r="E15" s="2252"/>
      <c r="F15" s="2252"/>
      <c r="G15" s="2252"/>
      <c r="H15" s="2252"/>
      <c r="I15" s="2252"/>
      <c r="J15" s="2252"/>
      <c r="K15" s="2252"/>
      <c r="L15" s="2252"/>
      <c r="M15" s="2253"/>
      <c r="N15" s="2248"/>
      <c r="O15" s="2248"/>
      <c r="P15" s="2248"/>
      <c r="Q15" s="2248"/>
      <c r="R15" s="2248"/>
      <c r="S15" s="2248"/>
      <c r="T15" s="2248"/>
      <c r="U15" s="2248"/>
      <c r="V15" s="2248"/>
      <c r="W15" s="2248"/>
    </row>
    <row r="16" spans="1:54">
      <c r="A16" s="2248"/>
      <c r="B16" s="2251"/>
      <c r="C16" s="2256">
        <f>1+C15</f>
        <v>8</v>
      </c>
      <c r="D16" s="2252" t="s">
        <v>1388</v>
      </c>
      <c r="E16" s="2252"/>
      <c r="F16" s="2252"/>
      <c r="G16" s="2252"/>
      <c r="H16" s="2252"/>
      <c r="I16" s="2252"/>
      <c r="J16" s="2252"/>
      <c r="K16" s="2252"/>
      <c r="L16" s="2252"/>
      <c r="M16" s="2253"/>
      <c r="N16" s="2248"/>
      <c r="O16" s="2248"/>
      <c r="P16" s="2248"/>
      <c r="Q16" s="2248"/>
      <c r="R16" s="2248"/>
      <c r="S16" s="2248"/>
      <c r="T16" s="2248"/>
      <c r="U16" s="2248"/>
      <c r="V16" s="2248"/>
      <c r="W16" s="2248"/>
    </row>
    <row r="17" spans="1:23">
      <c r="A17" s="2248"/>
      <c r="B17" s="2251"/>
      <c r="C17" s="2256"/>
      <c r="D17" s="2252" t="s">
        <v>1389</v>
      </c>
      <c r="E17" s="2252"/>
      <c r="F17" s="2252"/>
      <c r="G17" s="2252"/>
      <c r="H17" s="2252"/>
      <c r="I17" s="2252"/>
      <c r="J17" s="2252"/>
      <c r="K17" s="2252"/>
      <c r="L17" s="2252"/>
      <c r="M17" s="2253"/>
      <c r="N17" s="2248"/>
      <c r="O17" s="2248"/>
      <c r="P17" s="2248"/>
      <c r="Q17" s="2248"/>
      <c r="R17" s="2248"/>
      <c r="S17" s="2248"/>
      <c r="T17" s="2248"/>
      <c r="U17" s="2248"/>
      <c r="V17" s="2248"/>
      <c r="W17" s="2248"/>
    </row>
    <row r="18" spans="1:23" ht="3.75" customHeight="1">
      <c r="A18" s="2248"/>
      <c r="B18" s="2251"/>
      <c r="C18" s="2256"/>
      <c r="D18" s="2252"/>
      <c r="E18" s="2252"/>
      <c r="F18" s="2252"/>
      <c r="G18" s="2252"/>
      <c r="H18" s="2252"/>
      <c r="I18" s="2252"/>
      <c r="J18" s="2252"/>
      <c r="K18" s="2252"/>
      <c r="L18" s="2252"/>
      <c r="M18" s="2253"/>
      <c r="N18" s="2248"/>
      <c r="O18" s="2248"/>
      <c r="P18" s="2248"/>
      <c r="Q18" s="2248"/>
      <c r="R18" s="2248"/>
      <c r="S18" s="2248"/>
      <c r="T18" s="2248"/>
      <c r="U18" s="2248"/>
      <c r="V18" s="2248"/>
      <c r="W18" s="2248"/>
    </row>
    <row r="19" spans="1:23">
      <c r="A19" s="2248"/>
      <c r="B19" s="2254" t="s">
        <v>1390</v>
      </c>
      <c r="C19" s="2258" t="s">
        <v>1910</v>
      </c>
      <c r="D19" s="2252"/>
      <c r="E19" s="2252"/>
      <c r="F19" s="2252"/>
      <c r="G19" s="2252"/>
      <c r="H19" s="2252"/>
      <c r="I19" s="2252"/>
      <c r="J19" s="2252"/>
      <c r="K19" s="2252"/>
      <c r="L19" s="2252"/>
      <c r="M19" s="2253"/>
      <c r="N19" s="2248"/>
      <c r="O19" s="2248"/>
      <c r="P19" s="2248"/>
      <c r="Q19" s="2248"/>
      <c r="R19" s="2248"/>
      <c r="S19" s="2248"/>
      <c r="T19" s="2248"/>
      <c r="U19" s="2248"/>
      <c r="V19" s="2248"/>
      <c r="W19" s="2248"/>
    </row>
    <row r="20" spans="1:23">
      <c r="A20" s="2248"/>
      <c r="B20" s="2251"/>
      <c r="C20" s="2256">
        <f>1+C16</f>
        <v>9</v>
      </c>
      <c r="D20" s="2252" t="s">
        <v>2202</v>
      </c>
      <c r="E20" s="2252"/>
      <c r="F20" s="2252"/>
      <c r="G20" s="2252"/>
      <c r="H20" s="2252"/>
      <c r="I20" s="2252"/>
      <c r="J20" s="2252"/>
      <c r="K20" s="2252"/>
      <c r="L20" s="2252"/>
      <c r="M20" s="2253"/>
      <c r="N20" s="2248"/>
      <c r="O20" s="2248"/>
      <c r="P20" s="2248"/>
      <c r="Q20" s="2248"/>
      <c r="R20" s="2248"/>
      <c r="S20" s="2248"/>
      <c r="T20" s="2248"/>
      <c r="U20" s="2248"/>
      <c r="V20" s="2248"/>
      <c r="W20" s="2248"/>
    </row>
    <row r="21" spans="1:23">
      <c r="A21" s="2248"/>
      <c r="B21" s="2251"/>
      <c r="C21" s="2256"/>
      <c r="D21" s="2252" t="s">
        <v>1391</v>
      </c>
      <c r="E21" s="2252"/>
      <c r="F21" s="2252"/>
      <c r="G21" s="2252"/>
      <c r="H21" s="2252"/>
      <c r="I21" s="2252"/>
      <c r="J21" s="2252"/>
      <c r="K21" s="2252"/>
      <c r="L21" s="2252"/>
      <c r="M21" s="2253"/>
      <c r="N21" s="2248"/>
      <c r="O21" s="2248"/>
      <c r="P21" s="2248"/>
      <c r="Q21" s="2248"/>
      <c r="R21" s="2248"/>
      <c r="S21" s="2248"/>
      <c r="T21" s="2248"/>
      <c r="U21" s="2248"/>
      <c r="V21" s="2248"/>
      <c r="W21" s="2248"/>
    </row>
    <row r="22" spans="1:23">
      <c r="A22" s="2248"/>
      <c r="B22" s="2251"/>
      <c r="C22" s="2256"/>
      <c r="D22" s="2252" t="s">
        <v>1392</v>
      </c>
      <c r="E22" s="2252"/>
      <c r="F22" s="2252"/>
      <c r="G22" s="2252"/>
      <c r="H22" s="2252"/>
      <c r="I22" s="2252"/>
      <c r="J22" s="2252"/>
      <c r="K22" s="2252"/>
      <c r="L22" s="2252"/>
      <c r="M22" s="2253"/>
      <c r="N22" s="2248"/>
      <c r="O22" s="2248"/>
      <c r="P22" s="2248"/>
      <c r="Q22" s="2248"/>
      <c r="R22" s="2248"/>
      <c r="S22" s="2248"/>
      <c r="T22" s="2248"/>
      <c r="U22" s="2248"/>
      <c r="V22" s="2248"/>
      <c r="W22" s="2248"/>
    </row>
    <row r="23" spans="1:23">
      <c r="A23" s="2248"/>
      <c r="B23" s="2251"/>
      <c r="C23" s="2256">
        <f>1+C20</f>
        <v>10</v>
      </c>
      <c r="D23" s="2252" t="s">
        <v>1393</v>
      </c>
      <c r="E23" s="2252"/>
      <c r="F23" s="2252"/>
      <c r="G23" s="2252"/>
      <c r="H23" s="2252"/>
      <c r="I23" s="2252"/>
      <c r="J23" s="2252"/>
      <c r="K23" s="2252"/>
      <c r="L23" s="2252"/>
      <c r="M23" s="2253"/>
      <c r="N23" s="2248"/>
      <c r="O23" s="2248"/>
      <c r="P23" s="2248"/>
      <c r="Q23" s="2248"/>
      <c r="R23" s="2248"/>
      <c r="S23" s="2248"/>
      <c r="T23" s="2248"/>
      <c r="U23" s="2248"/>
      <c r="V23" s="2248"/>
      <c r="W23" s="2248"/>
    </row>
    <row r="24" spans="1:23">
      <c r="A24" s="2248"/>
      <c r="B24" s="2251"/>
      <c r="C24" s="2256"/>
      <c r="D24" s="2252" t="s">
        <v>2114</v>
      </c>
      <c r="E24" s="2252"/>
      <c r="F24" s="2252"/>
      <c r="G24" s="2252"/>
      <c r="H24" s="2252"/>
      <c r="I24" s="2252"/>
      <c r="J24" s="2252"/>
      <c r="K24" s="2252"/>
      <c r="L24" s="2252"/>
      <c r="M24" s="2253"/>
      <c r="N24" s="2248"/>
      <c r="O24" s="2248"/>
      <c r="P24" s="2248"/>
      <c r="Q24" s="2248"/>
      <c r="R24" s="2248"/>
      <c r="S24" s="2248"/>
      <c r="T24" s="2248"/>
      <c r="U24" s="2248"/>
      <c r="V24" s="2248"/>
      <c r="W24" s="2248"/>
    </row>
    <row r="25" spans="1:23">
      <c r="A25" s="2248"/>
      <c r="B25" s="2251"/>
      <c r="C25" s="2256"/>
      <c r="D25" s="2252" t="s">
        <v>1394</v>
      </c>
      <c r="E25" s="2252"/>
      <c r="F25" s="2252"/>
      <c r="G25" s="2252"/>
      <c r="H25" s="2252"/>
      <c r="I25" s="2252"/>
      <c r="J25" s="2252"/>
      <c r="K25" s="2252"/>
      <c r="L25" s="2252"/>
      <c r="M25" s="2253"/>
      <c r="N25" s="2248"/>
      <c r="O25" s="2248"/>
      <c r="P25" s="2248"/>
      <c r="Q25" s="2248"/>
      <c r="R25" s="2248"/>
      <c r="S25" s="2248"/>
      <c r="T25" s="2248"/>
      <c r="U25" s="2248"/>
      <c r="V25" s="2248"/>
      <c r="W25" s="2248"/>
    </row>
    <row r="26" spans="1:23">
      <c r="A26" s="2248"/>
      <c r="B26" s="2251"/>
      <c r="C26" s="2256"/>
      <c r="D26" s="2252" t="s">
        <v>1395</v>
      </c>
      <c r="E26" s="2252"/>
      <c r="F26" s="2252"/>
      <c r="G26" s="2252"/>
      <c r="H26" s="2252"/>
      <c r="I26" s="2252"/>
      <c r="J26" s="2252"/>
      <c r="K26" s="2252"/>
      <c r="L26" s="2252"/>
      <c r="M26" s="2253"/>
      <c r="N26" s="2248"/>
      <c r="O26" s="2248"/>
      <c r="P26" s="2248"/>
      <c r="Q26" s="2248"/>
      <c r="R26" s="2248"/>
      <c r="S26" s="2248"/>
      <c r="T26" s="2248"/>
      <c r="U26" s="2248"/>
      <c r="V26" s="2248"/>
      <c r="W26" s="2248"/>
    </row>
    <row r="27" spans="1:23">
      <c r="A27" s="2248"/>
      <c r="B27" s="2251"/>
      <c r="C27" s="2256">
        <f>1+C23</f>
        <v>11</v>
      </c>
      <c r="D27" s="2252" t="s">
        <v>2204</v>
      </c>
      <c r="E27" s="2252"/>
      <c r="F27" s="2252"/>
      <c r="G27" s="2252"/>
      <c r="H27" s="2252"/>
      <c r="I27" s="2252"/>
      <c r="J27" s="2252"/>
      <c r="K27" s="2252"/>
      <c r="L27" s="2252"/>
      <c r="M27" s="2253"/>
      <c r="N27" s="2248"/>
      <c r="O27" s="2248"/>
      <c r="P27" s="2248"/>
      <c r="Q27" s="2248"/>
      <c r="R27" s="2248"/>
      <c r="S27" s="2248"/>
      <c r="T27" s="2248"/>
      <c r="U27" s="2248"/>
      <c r="V27" s="2248"/>
      <c r="W27" s="2248"/>
    </row>
    <row r="28" spans="1:23">
      <c r="A28" s="2248"/>
      <c r="B28" s="2251"/>
      <c r="C28" s="2256"/>
      <c r="D28" s="2252" t="s">
        <v>2205</v>
      </c>
      <c r="E28" s="2252"/>
      <c r="F28" s="2252"/>
      <c r="G28" s="2252"/>
      <c r="H28" s="2252"/>
      <c r="I28" s="2252"/>
      <c r="J28" s="2252"/>
      <c r="K28" s="2252"/>
      <c r="L28" s="2252"/>
      <c r="M28" s="2253"/>
      <c r="N28" s="2248"/>
      <c r="O28" s="2248"/>
      <c r="P28" s="2248"/>
      <c r="Q28" s="2248"/>
      <c r="R28" s="2248"/>
      <c r="S28" s="2248"/>
      <c r="T28" s="2248"/>
      <c r="U28" s="2248"/>
      <c r="V28" s="2248"/>
      <c r="W28" s="2248"/>
    </row>
    <row r="29" spans="1:23">
      <c r="A29" s="2248"/>
      <c r="B29" s="2251"/>
      <c r="C29" s="2256"/>
      <c r="D29" s="2252" t="s">
        <v>1999</v>
      </c>
      <c r="E29" s="2252"/>
      <c r="F29" s="2252"/>
      <c r="G29" s="2252"/>
      <c r="H29" s="2252"/>
      <c r="I29" s="2252"/>
      <c r="J29" s="2252"/>
      <c r="K29" s="2252"/>
      <c r="L29" s="2252"/>
      <c r="M29" s="2253"/>
      <c r="N29" s="2248"/>
      <c r="O29" s="2248"/>
      <c r="P29" s="2248"/>
      <c r="Q29" s="2248"/>
      <c r="R29" s="2248"/>
      <c r="S29" s="2248"/>
      <c r="T29" s="2248"/>
      <c r="U29" s="2248"/>
      <c r="V29" s="2248"/>
      <c r="W29" s="2248"/>
    </row>
    <row r="30" spans="1:23">
      <c r="A30" s="2248"/>
      <c r="B30" s="2251"/>
      <c r="C30" s="2256"/>
      <c r="D30" s="2252" t="s">
        <v>2001</v>
      </c>
      <c r="E30" s="2252"/>
      <c r="F30" s="2252"/>
      <c r="G30" s="2252"/>
      <c r="H30" s="2252"/>
      <c r="I30" s="2252"/>
      <c r="J30" s="2252"/>
      <c r="K30" s="2252"/>
      <c r="L30" s="2252"/>
      <c r="M30" s="2253"/>
      <c r="N30" s="2248"/>
      <c r="O30" s="2248"/>
      <c r="P30" s="2248"/>
      <c r="Q30" s="2248"/>
      <c r="R30" s="2248"/>
      <c r="S30" s="2248"/>
      <c r="T30" s="2248"/>
      <c r="U30" s="2248"/>
      <c r="V30" s="2248"/>
      <c r="W30" s="2248"/>
    </row>
    <row r="31" spans="1:23">
      <c r="A31" s="2248"/>
      <c r="B31" s="2251"/>
      <c r="C31" s="2256"/>
      <c r="D31" s="2262" t="s">
        <v>2002</v>
      </c>
      <c r="E31" s="2262"/>
      <c r="F31" s="2262"/>
      <c r="G31" s="2262"/>
      <c r="H31" s="2262"/>
      <c r="I31" s="2262"/>
      <c r="J31" s="2262"/>
      <c r="K31" s="2262"/>
      <c r="L31" s="2262"/>
      <c r="M31" s="2266"/>
      <c r="N31" s="2248"/>
      <c r="O31" s="2248"/>
      <c r="P31" s="2248"/>
      <c r="Q31" s="2248"/>
      <c r="R31" s="2248"/>
      <c r="S31" s="2248"/>
      <c r="T31" s="2248"/>
      <c r="U31" s="2248"/>
      <c r="V31" s="2248"/>
      <c r="W31" s="2248"/>
    </row>
    <row r="32" spans="1:23">
      <c r="A32" s="2248"/>
      <c r="B32" s="2251"/>
      <c r="C32" s="2256"/>
      <c r="D32" s="2385">
        <f>+'TRIAL-BALANCE'!E8</f>
        <v>2021</v>
      </c>
      <c r="E32" s="2385"/>
      <c r="F32" s="2385"/>
      <c r="G32" s="2385"/>
      <c r="H32" s="2386">
        <f>+'TRIAL-BALANCE'!E8</f>
        <v>2021</v>
      </c>
      <c r="I32" s="2386"/>
      <c r="J32" s="2386"/>
      <c r="K32" s="2318">
        <f>+'TRIAL-BALANCE'!E8</f>
        <v>2021</v>
      </c>
      <c r="L32" s="2319">
        <f>+'TRIAL-BALANCE'!E8</f>
        <v>2021</v>
      </c>
      <c r="M32" s="2320"/>
      <c r="N32" s="2248"/>
      <c r="O32" s="2248"/>
      <c r="P32" s="2248"/>
      <c r="Q32" s="2248"/>
      <c r="R32" s="2248"/>
      <c r="S32" s="2248"/>
      <c r="T32" s="2248"/>
      <c r="U32" s="2248"/>
      <c r="V32" s="2248"/>
      <c r="W32" s="2248"/>
    </row>
    <row r="33" spans="1:23">
      <c r="A33" s="2248"/>
      <c r="B33" s="2251"/>
      <c r="C33" s="2256">
        <f>1+C27</f>
        <v>12</v>
      </c>
      <c r="D33" s="2252" t="s">
        <v>2206</v>
      </c>
      <c r="E33" s="2252"/>
      <c r="F33" s="2252"/>
      <c r="G33" s="2252"/>
      <c r="H33" s="2252"/>
      <c r="I33" s="2252"/>
      <c r="J33" s="2252"/>
      <c r="K33" s="2252"/>
      <c r="L33" s="2252"/>
      <c r="M33" s="2253"/>
      <c r="N33" s="2248"/>
      <c r="O33" s="2248"/>
      <c r="P33" s="2248"/>
      <c r="Q33" s="2248"/>
      <c r="R33" s="2248"/>
      <c r="S33" s="2248"/>
      <c r="T33" s="2248"/>
      <c r="U33" s="2248"/>
      <c r="V33" s="2248"/>
      <c r="W33" s="2248"/>
    </row>
    <row r="34" spans="1:23">
      <c r="A34" s="2248"/>
      <c r="B34" s="2251"/>
      <c r="C34" s="2256"/>
      <c r="D34" s="2259" t="s">
        <v>2207</v>
      </c>
      <c r="E34" s="2260"/>
      <c r="F34" s="2260"/>
      <c r="G34" s="2260"/>
      <c r="H34" s="2260"/>
      <c r="I34" s="2260"/>
      <c r="J34" s="2260"/>
      <c r="K34" s="2260"/>
      <c r="L34" s="2260"/>
      <c r="M34" s="2261"/>
      <c r="N34" s="2248"/>
      <c r="O34" s="2248"/>
      <c r="P34" s="2248"/>
      <c r="Q34" s="2248"/>
      <c r="R34" s="2248"/>
      <c r="S34" s="2248"/>
      <c r="T34" s="2248"/>
      <c r="U34" s="2248"/>
      <c r="V34" s="2248"/>
      <c r="W34" s="2248"/>
    </row>
    <row r="35" spans="1:23">
      <c r="A35" s="2248"/>
      <c r="B35" s="2251"/>
      <c r="C35" s="2256"/>
      <c r="D35" s="2252" t="s">
        <v>2208</v>
      </c>
      <c r="E35" s="2252"/>
      <c r="F35" s="2252"/>
      <c r="G35" s="2252"/>
      <c r="H35" s="2252"/>
      <c r="I35" s="2252"/>
      <c r="J35" s="2252"/>
      <c r="K35" s="2252"/>
      <c r="L35" s="2252"/>
      <c r="M35" s="2253"/>
      <c r="N35" s="2248"/>
      <c r="O35" s="2248"/>
      <c r="P35" s="2248"/>
      <c r="Q35" s="2248"/>
      <c r="R35" s="2248"/>
      <c r="S35" s="2248"/>
      <c r="T35" s="2248"/>
      <c r="U35" s="2248"/>
      <c r="V35" s="2248"/>
      <c r="W35" s="2248"/>
    </row>
    <row r="36" spans="1:23">
      <c r="A36" s="2248"/>
      <c r="B36" s="2251"/>
      <c r="C36" s="2256"/>
      <c r="D36" s="2252" t="s">
        <v>2209</v>
      </c>
      <c r="E36" s="2252"/>
      <c r="F36" s="2252"/>
      <c r="G36" s="2252"/>
      <c r="H36" s="2252"/>
      <c r="I36" s="2252"/>
      <c r="J36" s="2252"/>
      <c r="K36" s="2252"/>
      <c r="L36" s="2252"/>
      <c r="M36" s="2253"/>
      <c r="N36" s="2248"/>
      <c r="O36" s="2248"/>
      <c r="P36" s="2248"/>
      <c r="Q36" s="2248"/>
      <c r="R36" s="2248"/>
      <c r="S36" s="2248"/>
      <c r="T36" s="2248"/>
      <c r="U36" s="2248"/>
      <c r="V36" s="2248"/>
      <c r="W36" s="2248"/>
    </row>
    <row r="37" spans="1:23">
      <c r="A37" s="2248"/>
      <c r="B37" s="2251"/>
      <c r="C37" s="2256"/>
      <c r="D37" s="2262" t="s">
        <v>2210</v>
      </c>
      <c r="E37" s="2262"/>
      <c r="F37" s="2262"/>
      <c r="G37" s="2262"/>
      <c r="H37" s="2262"/>
      <c r="I37" s="2262"/>
      <c r="J37" s="2262"/>
      <c r="K37" s="2262"/>
      <c r="L37" s="2262"/>
      <c r="M37" s="2266"/>
      <c r="N37" s="2248"/>
      <c r="O37" s="2248"/>
      <c r="P37" s="2248"/>
      <c r="Q37" s="2248"/>
      <c r="R37" s="2248"/>
      <c r="S37" s="2248"/>
      <c r="T37" s="2248"/>
      <c r="U37" s="2248"/>
      <c r="V37" s="2248"/>
      <c r="W37" s="2248"/>
    </row>
    <row r="38" spans="1:23">
      <c r="A38" s="2248"/>
      <c r="B38" s="2251"/>
      <c r="C38" s="2256">
        <f>1+C33</f>
        <v>13</v>
      </c>
      <c r="D38" s="2262" t="s">
        <v>2211</v>
      </c>
      <c r="E38" s="2262"/>
      <c r="F38" s="2262"/>
      <c r="G38" s="2262"/>
      <c r="H38" s="2262"/>
      <c r="I38" s="2262"/>
      <c r="J38" s="2262"/>
      <c r="K38" s="2262"/>
      <c r="L38" s="2262"/>
      <c r="M38" s="2266"/>
      <c r="N38" s="2248"/>
      <c r="O38" s="2248"/>
      <c r="P38" s="2248"/>
      <c r="Q38" s="2248"/>
      <c r="R38" s="2248"/>
      <c r="S38" s="2248"/>
      <c r="T38" s="2248"/>
      <c r="U38" s="2248"/>
      <c r="V38" s="2248"/>
      <c r="W38" s="2248"/>
    </row>
    <row r="39" spans="1:23">
      <c r="A39" s="2248"/>
      <c r="B39" s="2251"/>
      <c r="C39" s="2256"/>
      <c r="D39" s="2252" t="s">
        <v>2024</v>
      </c>
      <c r="E39" s="2252"/>
      <c r="F39" s="2252"/>
      <c r="G39" s="2252"/>
      <c r="H39" s="2252"/>
      <c r="I39" s="2252"/>
      <c r="J39" s="2252"/>
      <c r="K39" s="2252"/>
      <c r="L39" s="2252"/>
      <c r="M39" s="2253"/>
      <c r="N39" s="2248"/>
      <c r="O39" s="2248"/>
      <c r="P39" s="2248"/>
      <c r="Q39" s="2248"/>
      <c r="R39" s="2248"/>
      <c r="S39" s="2248"/>
      <c r="T39" s="2248"/>
      <c r="U39" s="2248"/>
      <c r="V39" s="2248"/>
      <c r="W39" s="2248"/>
    </row>
    <row r="40" spans="1:23">
      <c r="A40" s="2248"/>
      <c r="B40" s="2251"/>
      <c r="C40" s="2256"/>
      <c r="D40" s="2252" t="s">
        <v>2212</v>
      </c>
      <c r="E40" s="2252"/>
      <c r="F40" s="2252"/>
      <c r="G40" s="2252"/>
      <c r="H40" s="2252"/>
      <c r="I40" s="2252"/>
      <c r="J40" s="2252"/>
      <c r="K40" s="2252"/>
      <c r="L40" s="2252"/>
      <c r="M40" s="2253"/>
      <c r="N40" s="2248"/>
      <c r="O40" s="2248"/>
      <c r="P40" s="2248"/>
      <c r="Q40" s="2248"/>
      <c r="R40" s="2248"/>
      <c r="S40" s="2248"/>
      <c r="T40" s="2248"/>
      <c r="U40" s="2248"/>
      <c r="V40" s="2248"/>
      <c r="W40" s="2248"/>
    </row>
    <row r="41" spans="1:23">
      <c r="A41" s="2248"/>
      <c r="B41" s="2251"/>
      <c r="C41" s="2256"/>
      <c r="D41" s="2252" t="s">
        <v>2213</v>
      </c>
      <c r="E41" s="2252"/>
      <c r="F41" s="2252"/>
      <c r="G41" s="2252"/>
      <c r="H41" s="2252"/>
      <c r="I41" s="2252"/>
      <c r="J41" s="2252"/>
      <c r="K41" s="2252"/>
      <c r="L41" s="2252"/>
      <c r="M41" s="2253"/>
      <c r="N41" s="2248"/>
      <c r="O41" s="2248"/>
      <c r="P41" s="2248"/>
      <c r="Q41" s="2248"/>
      <c r="R41" s="2248"/>
      <c r="S41" s="2248"/>
      <c r="T41" s="2248"/>
      <c r="U41" s="2248"/>
      <c r="V41" s="2248"/>
      <c r="W41" s="2248"/>
    </row>
    <row r="42" spans="1:23">
      <c r="A42" s="2248"/>
      <c r="B42" s="2251"/>
      <c r="C42" s="2256"/>
      <c r="D42" s="2252" t="s">
        <v>2025</v>
      </c>
      <c r="E42" s="2252"/>
      <c r="F42" s="2252"/>
      <c r="G42" s="2252"/>
      <c r="H42" s="2252"/>
      <c r="I42" s="2252"/>
      <c r="J42" s="2252"/>
      <c r="K42" s="2252"/>
      <c r="L42" s="2252"/>
      <c r="M42" s="2253"/>
      <c r="N42" s="2248"/>
      <c r="O42" s="2248"/>
      <c r="P42" s="2248"/>
      <c r="Q42" s="2248"/>
      <c r="R42" s="2248"/>
      <c r="S42" s="2248"/>
      <c r="T42" s="2248"/>
      <c r="U42" s="2248"/>
      <c r="V42" s="2248"/>
      <c r="W42" s="2248"/>
    </row>
    <row r="43" spans="1:23">
      <c r="A43" s="2248"/>
      <c r="B43" s="2251"/>
      <c r="C43" s="2256"/>
      <c r="D43" s="2252" t="s">
        <v>2214</v>
      </c>
      <c r="E43" s="2252"/>
      <c r="F43" s="2252"/>
      <c r="G43" s="2252"/>
      <c r="H43" s="2252"/>
      <c r="I43" s="2252"/>
      <c r="J43" s="2252"/>
      <c r="K43" s="2252"/>
      <c r="L43" s="2252"/>
      <c r="M43" s="2253"/>
      <c r="N43" s="2248"/>
      <c r="O43" s="2248"/>
      <c r="P43" s="2248"/>
      <c r="Q43" s="2248"/>
      <c r="R43" s="2248"/>
      <c r="S43" s="2248"/>
      <c r="T43" s="2248"/>
      <c r="U43" s="2248"/>
      <c r="V43" s="2248"/>
      <c r="W43" s="2248"/>
    </row>
    <row r="44" spans="1:23">
      <c r="A44" s="2248"/>
      <c r="B44" s="2251"/>
      <c r="C44" s="2256">
        <f>1+C38</f>
        <v>14</v>
      </c>
      <c r="D44" s="2252" t="s">
        <v>2215</v>
      </c>
      <c r="E44" s="2252"/>
      <c r="F44" s="2252"/>
      <c r="G44" s="2252"/>
      <c r="H44" s="2252"/>
      <c r="I44" s="2252"/>
      <c r="J44" s="2252"/>
      <c r="K44" s="2252"/>
      <c r="L44" s="2252"/>
      <c r="M44" s="2253"/>
      <c r="N44" s="2248"/>
      <c r="O44" s="2248"/>
      <c r="P44" s="2248"/>
      <c r="Q44" s="2248"/>
      <c r="R44" s="2248"/>
      <c r="S44" s="2248"/>
      <c r="T44" s="2248"/>
      <c r="U44" s="2248"/>
      <c r="V44" s="2248"/>
      <c r="W44" s="2248"/>
    </row>
    <row r="45" spans="1:23">
      <c r="A45" s="2248"/>
      <c r="B45" s="2251"/>
      <c r="C45" s="2256"/>
      <c r="D45" s="2252" t="s">
        <v>2216</v>
      </c>
      <c r="E45" s="2252"/>
      <c r="F45" s="2252"/>
      <c r="G45" s="2252"/>
      <c r="H45" s="2252"/>
      <c r="I45" s="2252"/>
      <c r="J45" s="2252"/>
      <c r="K45" s="2252"/>
      <c r="L45" s="2252"/>
      <c r="M45" s="2253"/>
      <c r="N45" s="2248"/>
      <c r="O45" s="2248"/>
      <c r="P45" s="2248"/>
      <c r="Q45" s="2248"/>
      <c r="R45" s="2248"/>
      <c r="S45" s="2248"/>
      <c r="T45" s="2248"/>
      <c r="U45" s="2248"/>
      <c r="V45" s="2248"/>
      <c r="W45" s="2248"/>
    </row>
    <row r="46" spans="1:23">
      <c r="A46" s="2248"/>
      <c r="B46" s="2251"/>
      <c r="C46" s="2256"/>
      <c r="D46" s="2262" t="s">
        <v>2217</v>
      </c>
      <c r="E46" s="2262"/>
      <c r="F46" s="2262"/>
      <c r="G46" s="2262"/>
      <c r="H46" s="2262"/>
      <c r="I46" s="2262"/>
      <c r="J46" s="2262"/>
      <c r="K46" s="2262"/>
      <c r="L46" s="2262"/>
      <c r="M46" s="2266"/>
      <c r="N46" s="2248"/>
      <c r="O46" s="2248"/>
      <c r="P46" s="2248"/>
      <c r="Q46" s="2248"/>
      <c r="R46" s="2248"/>
      <c r="S46" s="2248"/>
      <c r="T46" s="2248"/>
      <c r="U46" s="2248"/>
      <c r="V46" s="2248"/>
      <c r="W46" s="2248"/>
    </row>
    <row r="47" spans="1:23">
      <c r="A47" s="2248"/>
      <c r="B47" s="2251"/>
      <c r="C47" s="2256"/>
      <c r="D47" s="2262" t="s">
        <v>2218</v>
      </c>
      <c r="E47" s="2262"/>
      <c r="F47" s="2262"/>
      <c r="G47" s="2262"/>
      <c r="H47" s="2262"/>
      <c r="I47" s="2262"/>
      <c r="J47" s="2262"/>
      <c r="K47" s="2262"/>
      <c r="L47" s="2262"/>
      <c r="M47" s="2266"/>
      <c r="N47" s="2248"/>
      <c r="O47" s="2248"/>
      <c r="P47" s="2248"/>
      <c r="Q47" s="2248"/>
      <c r="R47" s="2248"/>
      <c r="S47" s="2248"/>
      <c r="T47" s="2248"/>
      <c r="U47" s="2248"/>
      <c r="V47" s="2248"/>
      <c r="W47" s="2248"/>
    </row>
    <row r="48" spans="1:23">
      <c r="A48" s="2248"/>
      <c r="B48" s="2251"/>
      <c r="C48" s="2256"/>
      <c r="D48" s="2252" t="s">
        <v>2219</v>
      </c>
      <c r="E48" s="2252"/>
      <c r="F48" s="2252"/>
      <c r="G48" s="2252"/>
      <c r="H48" s="2252"/>
      <c r="I48" s="2252"/>
      <c r="J48" s="2252"/>
      <c r="K48" s="2252"/>
      <c r="L48" s="2252"/>
      <c r="M48" s="2253"/>
      <c r="N48" s="2248"/>
      <c r="O48" s="2248"/>
      <c r="P48" s="2248"/>
      <c r="Q48" s="2248"/>
      <c r="R48" s="2248"/>
      <c r="S48" s="2248"/>
      <c r="T48" s="2248"/>
      <c r="U48" s="2248"/>
      <c r="V48" s="2248"/>
      <c r="W48" s="2248"/>
    </row>
    <row r="49" spans="1:23">
      <c r="A49" s="2248"/>
      <c r="B49" s="2251"/>
      <c r="C49" s="2256">
        <f>1+C44</f>
        <v>15</v>
      </c>
      <c r="D49" s="2252" t="s">
        <v>2220</v>
      </c>
      <c r="E49" s="2262"/>
      <c r="F49" s="2262"/>
      <c r="G49" s="2262"/>
      <c r="H49" s="2262"/>
      <c r="I49" s="2262"/>
      <c r="J49" s="2262"/>
      <c r="K49" s="2262"/>
      <c r="L49" s="2262"/>
      <c r="M49" s="2266"/>
      <c r="N49" s="2248"/>
      <c r="O49" s="2248"/>
      <c r="P49" s="2248"/>
      <c r="Q49" s="2248"/>
      <c r="R49" s="2248"/>
      <c r="S49" s="2248"/>
      <c r="T49" s="2248"/>
      <c r="U49" s="2248"/>
      <c r="V49" s="2248"/>
      <c r="W49" s="2248"/>
    </row>
    <row r="50" spans="1:23">
      <c r="A50" s="2248"/>
      <c r="B50" s="2251"/>
      <c r="C50" s="2256"/>
      <c r="D50" s="2381">
        <f>+'TRIAL-BALANCE'!E8</f>
        <v>2021</v>
      </c>
      <c r="E50" s="2381"/>
      <c r="F50" s="2381"/>
      <c r="G50" s="2381"/>
      <c r="H50" s="2387">
        <f>+'TRIAL-BALANCE'!E8</f>
        <v>2021</v>
      </c>
      <c r="I50" s="2387"/>
      <c r="J50" s="2387"/>
      <c r="K50" s="2252" t="s">
        <v>2029</v>
      </c>
      <c r="L50" s="2321"/>
      <c r="M50" s="2320"/>
      <c r="N50" s="2248"/>
      <c r="O50" s="2248"/>
      <c r="P50" s="2248"/>
      <c r="Q50" s="2248"/>
      <c r="R50" s="2248"/>
      <c r="S50" s="2248"/>
      <c r="T50" s="2248"/>
      <c r="U50" s="2248"/>
      <c r="V50" s="2248"/>
      <c r="W50" s="2248"/>
    </row>
    <row r="51" spans="1:23">
      <c r="A51" s="2248"/>
      <c r="B51" s="2251"/>
      <c r="C51" s="2256"/>
      <c r="D51" s="2252" t="s">
        <v>2221</v>
      </c>
      <c r="E51" s="2252"/>
      <c r="F51" s="2252"/>
      <c r="G51" s="2252"/>
      <c r="H51" s="2252"/>
      <c r="I51" s="2252"/>
      <c r="J51" s="2252"/>
      <c r="K51" s="2252"/>
      <c r="L51" s="2252"/>
      <c r="M51" s="2253"/>
      <c r="N51" s="2248"/>
      <c r="O51" s="2248"/>
      <c r="P51" s="2248"/>
      <c r="Q51" s="2248"/>
      <c r="R51" s="2248"/>
      <c r="S51" s="2248"/>
      <c r="T51" s="2248"/>
      <c r="U51" s="2248"/>
      <c r="V51" s="2248"/>
      <c r="W51" s="2248"/>
    </row>
    <row r="52" spans="1:23">
      <c r="A52" s="2248"/>
      <c r="B52" s="2251"/>
      <c r="C52" s="2256">
        <f>1+C49</f>
        <v>16</v>
      </c>
      <c r="D52" s="2252" t="s">
        <v>2222</v>
      </c>
      <c r="E52" s="2262"/>
      <c r="F52" s="2262"/>
      <c r="G52" s="2262"/>
      <c r="H52" s="2262"/>
      <c r="I52" s="2262"/>
      <c r="J52" s="2262"/>
      <c r="K52" s="2262"/>
      <c r="L52" s="2262"/>
      <c r="M52" s="2266"/>
      <c r="N52" s="2248"/>
      <c r="O52" s="2248"/>
      <c r="P52" s="2248"/>
      <c r="Q52" s="2248"/>
      <c r="R52" s="2248"/>
      <c r="S52" s="2248"/>
      <c r="T52" s="2248"/>
      <c r="U52" s="2248"/>
      <c r="V52" s="2248"/>
      <c r="W52" s="2248"/>
    </row>
    <row r="53" spans="1:23">
      <c r="A53" s="2248"/>
      <c r="B53" s="2251"/>
      <c r="C53" s="2256"/>
      <c r="D53" s="2252" t="s">
        <v>2037</v>
      </c>
      <c r="E53" s="2262"/>
      <c r="F53" s="2262"/>
      <c r="G53" s="2262"/>
      <c r="H53" s="2262"/>
      <c r="I53" s="2262"/>
      <c r="J53" s="2262"/>
      <c r="K53" s="2252"/>
      <c r="L53" s="2321"/>
      <c r="M53" s="2320"/>
      <c r="N53" s="2248"/>
      <c r="O53" s="2248"/>
      <c r="P53" s="2248"/>
      <c r="Q53" s="2248"/>
      <c r="R53" s="2248"/>
      <c r="S53" s="2248"/>
      <c r="T53" s="2248"/>
      <c r="U53" s="2248"/>
      <c r="V53" s="2248"/>
      <c r="W53" s="2248"/>
    </row>
    <row r="54" spans="1:23">
      <c r="A54" s="2248"/>
      <c r="B54" s="2251"/>
      <c r="C54" s="2256"/>
      <c r="D54" s="2252" t="s">
        <v>2223</v>
      </c>
      <c r="E54" s="2252"/>
      <c r="F54" s="2252"/>
      <c r="G54" s="2252"/>
      <c r="H54" s="2252"/>
      <c r="I54" s="2252"/>
      <c r="J54" s="2252"/>
      <c r="K54" s="2252"/>
      <c r="L54" s="2252"/>
      <c r="M54" s="2253"/>
      <c r="N54" s="2248"/>
      <c r="O54" s="2248"/>
      <c r="P54" s="2248"/>
      <c r="Q54" s="2248"/>
      <c r="R54" s="2248"/>
      <c r="S54" s="2248"/>
      <c r="T54" s="2248"/>
      <c r="U54" s="2248"/>
      <c r="V54" s="2248"/>
      <c r="W54" s="2248"/>
    </row>
    <row r="55" spans="1:23">
      <c r="A55" s="2248"/>
      <c r="B55" s="2251"/>
      <c r="C55" s="2256">
        <f>1+C52</f>
        <v>17</v>
      </c>
      <c r="D55" s="2252" t="s">
        <v>2224</v>
      </c>
      <c r="E55" s="2262"/>
      <c r="F55" s="2262"/>
      <c r="G55" s="2262"/>
      <c r="H55" s="2262"/>
      <c r="I55" s="2262"/>
      <c r="J55" s="2262"/>
      <c r="K55" s="2262"/>
      <c r="L55" s="2262"/>
      <c r="M55" s="2266"/>
      <c r="N55" s="2248"/>
      <c r="O55" s="2248"/>
      <c r="P55" s="2248"/>
      <c r="Q55" s="2248"/>
      <c r="R55" s="2248"/>
      <c r="S55" s="2248"/>
      <c r="T55" s="2248"/>
      <c r="U55" s="2248"/>
      <c r="V55" s="2248"/>
      <c r="W55" s="2248"/>
    </row>
    <row r="56" spans="1:23">
      <c r="A56" s="2248"/>
      <c r="B56" s="2251"/>
      <c r="C56" s="2256"/>
      <c r="D56" s="2381">
        <f>+'TRIAL-BALANCE'!E8</f>
        <v>2021</v>
      </c>
      <c r="E56" s="2381"/>
      <c r="F56" s="2381"/>
      <c r="G56" s="2381"/>
      <c r="H56" s="2382">
        <f>+'TRIAL-BALANCE'!E8</f>
        <v>2021</v>
      </c>
      <c r="I56" s="2382"/>
      <c r="J56" s="2382"/>
      <c r="K56" s="2267" t="s">
        <v>2046</v>
      </c>
      <c r="L56" s="2321"/>
      <c r="M56" s="2320"/>
      <c r="N56" s="2248"/>
      <c r="O56" s="2248"/>
      <c r="P56" s="2248"/>
      <c r="Q56" s="2248"/>
      <c r="R56" s="2248"/>
      <c r="S56" s="2248"/>
      <c r="T56" s="2248"/>
      <c r="U56" s="2248"/>
      <c r="V56" s="2248"/>
      <c r="W56" s="2248"/>
    </row>
    <row r="57" spans="1:23">
      <c r="A57" s="2248"/>
      <c r="B57" s="2251"/>
      <c r="C57" s="2256"/>
      <c r="D57" s="2367">
        <f>+'TRIAL-BALANCE'!E8</f>
        <v>2021</v>
      </c>
      <c r="E57" s="2367"/>
      <c r="F57" s="2322" t="s">
        <v>2038</v>
      </c>
      <c r="G57" s="2365">
        <f>+'TRIAL-BALANCE'!E8</f>
        <v>2021</v>
      </c>
      <c r="H57" s="2365"/>
      <c r="I57" s="2323" t="s">
        <v>2044</v>
      </c>
      <c r="J57" s="2252"/>
      <c r="K57" s="2252"/>
      <c r="L57" s="2252"/>
      <c r="M57" s="2253"/>
      <c r="N57" s="2248"/>
      <c r="O57" s="2248"/>
      <c r="P57" s="2248"/>
      <c r="Q57" s="2248"/>
      <c r="R57" s="2248"/>
      <c r="S57" s="2248"/>
      <c r="T57" s="2248"/>
      <c r="U57" s="2248"/>
      <c r="V57" s="2248"/>
      <c r="W57" s="2248"/>
    </row>
    <row r="58" spans="1:23">
      <c r="A58" s="2248"/>
      <c r="B58" s="2251"/>
      <c r="C58" s="2256"/>
      <c r="D58" s="2252" t="s">
        <v>2045</v>
      </c>
      <c r="E58" s="2252"/>
      <c r="F58" s="2252"/>
      <c r="G58" s="2252"/>
      <c r="H58" s="2252"/>
      <c r="I58" s="2252"/>
      <c r="J58" s="2252"/>
      <c r="K58" s="2252"/>
      <c r="L58" s="2252"/>
      <c r="M58" s="2253"/>
      <c r="N58" s="2248"/>
      <c r="O58" s="2248"/>
      <c r="P58" s="2248"/>
      <c r="Q58" s="2248"/>
      <c r="R58" s="2248"/>
      <c r="S58" s="2248"/>
      <c r="T58" s="2248"/>
      <c r="U58" s="2248"/>
      <c r="V58" s="2248"/>
      <c r="W58" s="2248"/>
    </row>
    <row r="59" spans="1:23" ht="3.75" customHeight="1">
      <c r="A59" s="2248"/>
      <c r="B59" s="2251"/>
      <c r="C59" s="2256"/>
      <c r="D59" s="2252"/>
      <c r="E59" s="2252"/>
      <c r="F59" s="2252"/>
      <c r="G59" s="2252"/>
      <c r="H59" s="2252"/>
      <c r="I59" s="2252"/>
      <c r="J59" s="2252"/>
      <c r="K59" s="2252"/>
      <c r="L59" s="2252"/>
      <c r="M59" s="2253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</row>
    <row r="60" spans="1:23">
      <c r="A60" s="2248"/>
      <c r="B60" s="2254" t="s">
        <v>1396</v>
      </c>
      <c r="C60" s="2258" t="s">
        <v>1909</v>
      </c>
      <c r="D60" s="2252"/>
      <c r="E60" s="2252"/>
      <c r="F60" s="2252"/>
      <c r="G60" s="2252"/>
      <c r="H60" s="2252"/>
      <c r="I60" s="2252"/>
      <c r="J60" s="2252"/>
      <c r="K60" s="2252"/>
      <c r="L60" s="2252"/>
      <c r="M60" s="2253"/>
      <c r="N60" s="2248"/>
      <c r="O60" s="2248"/>
      <c r="P60" s="2248"/>
      <c r="Q60" s="2248"/>
      <c r="R60" s="2248"/>
      <c r="S60" s="2248"/>
      <c r="T60" s="2248"/>
      <c r="U60" s="2248"/>
      <c r="V60" s="2248"/>
      <c r="W60" s="2248"/>
    </row>
    <row r="61" spans="1:23">
      <c r="A61" s="2248"/>
      <c r="B61" s="2251"/>
      <c r="C61" s="2256">
        <f>1+C55</f>
        <v>18</v>
      </c>
      <c r="D61" s="2252" t="s">
        <v>1397</v>
      </c>
      <c r="E61" s="2252"/>
      <c r="F61" s="2252"/>
      <c r="G61" s="2252"/>
      <c r="H61" s="2252"/>
      <c r="I61" s="2252"/>
      <c r="J61" s="2252"/>
      <c r="K61" s="2252"/>
      <c r="L61" s="2252"/>
      <c r="M61" s="2253"/>
      <c r="N61" s="2248"/>
      <c r="O61" s="2248"/>
      <c r="P61" s="2248"/>
      <c r="Q61" s="2248"/>
      <c r="R61" s="2248"/>
      <c r="S61" s="2248"/>
      <c r="T61" s="2248"/>
      <c r="U61" s="2248"/>
      <c r="V61" s="2248"/>
      <c r="W61" s="2248"/>
    </row>
    <row r="62" spans="1:23">
      <c r="A62" s="2248"/>
      <c r="B62" s="2251"/>
      <c r="C62" s="2256">
        <f>1+C61</f>
        <v>19</v>
      </c>
      <c r="D62" s="2252" t="s">
        <v>2115</v>
      </c>
      <c r="E62" s="2252"/>
      <c r="F62" s="2252"/>
      <c r="G62" s="2252"/>
      <c r="H62" s="2252"/>
      <c r="I62" s="2252"/>
      <c r="J62" s="2252"/>
      <c r="K62" s="2252"/>
      <c r="L62" s="2252"/>
      <c r="M62" s="2253"/>
      <c r="N62" s="2248"/>
      <c r="O62" s="2248"/>
      <c r="P62" s="2248"/>
      <c r="Q62" s="2248"/>
      <c r="R62" s="2248"/>
      <c r="S62" s="2248"/>
      <c r="T62" s="2248"/>
      <c r="U62" s="2248"/>
      <c r="V62" s="2248"/>
      <c r="W62" s="2248"/>
    </row>
    <row r="63" spans="1:23">
      <c r="A63" s="2248"/>
      <c r="B63" s="2251"/>
      <c r="C63" s="2256"/>
      <c r="D63" s="2252" t="s">
        <v>2225</v>
      </c>
      <c r="E63" s="2252"/>
      <c r="F63" s="2252"/>
      <c r="G63" s="2252"/>
      <c r="H63" s="2252"/>
      <c r="I63" s="2252"/>
      <c r="J63" s="2252"/>
      <c r="K63" s="2252"/>
      <c r="L63" s="2252"/>
      <c r="M63" s="2253"/>
      <c r="N63" s="2248"/>
      <c r="O63" s="2248"/>
      <c r="P63" s="2248"/>
      <c r="Q63" s="2248"/>
      <c r="R63" s="2248"/>
      <c r="S63" s="2248"/>
      <c r="T63" s="2248"/>
      <c r="U63" s="2248"/>
      <c r="V63" s="2248"/>
      <c r="W63" s="2248"/>
    </row>
    <row r="64" spans="1:23">
      <c r="A64" s="2248"/>
      <c r="B64" s="2251"/>
      <c r="C64" s="2256"/>
      <c r="D64" s="2252" t="s">
        <v>2226</v>
      </c>
      <c r="E64" s="2252"/>
      <c r="F64" s="2252"/>
      <c r="G64" s="2252"/>
      <c r="H64" s="2252"/>
      <c r="I64" s="2252"/>
      <c r="J64" s="2252"/>
      <c r="K64" s="2252"/>
      <c r="L64" s="2252"/>
      <c r="M64" s="2253"/>
      <c r="N64" s="2248"/>
      <c r="O64" s="2248"/>
      <c r="P64" s="2248"/>
      <c r="Q64" s="2248"/>
      <c r="R64" s="2248"/>
      <c r="S64" s="2248"/>
      <c r="T64" s="2248"/>
      <c r="U64" s="2248"/>
      <c r="V64" s="2248"/>
      <c r="W64" s="2248"/>
    </row>
    <row r="65" spans="1:23">
      <c r="A65" s="2248"/>
      <c r="B65" s="2268"/>
      <c r="C65" s="2269"/>
      <c r="D65" s="2265" t="s">
        <v>2227</v>
      </c>
      <c r="E65" s="2263"/>
      <c r="F65" s="2263"/>
      <c r="G65" s="2263"/>
      <c r="H65" s="2263"/>
      <c r="I65" s="2263"/>
      <c r="J65" s="2263"/>
      <c r="K65" s="2263"/>
      <c r="L65" s="2263"/>
      <c r="M65" s="2264"/>
      <c r="N65" s="2248"/>
      <c r="O65" s="2248"/>
      <c r="P65" s="2248"/>
      <c r="Q65" s="2248"/>
      <c r="R65" s="2248"/>
      <c r="S65" s="2248"/>
      <c r="T65" s="2248"/>
      <c r="U65" s="2248"/>
      <c r="V65" s="2248"/>
      <c r="W65" s="2248"/>
    </row>
    <row r="66" spans="1:23">
      <c r="A66" s="2248"/>
      <c r="B66" s="2268"/>
      <c r="C66" s="2269"/>
      <c r="D66" s="2262" t="s">
        <v>1928</v>
      </c>
      <c r="E66" s="2262"/>
      <c r="F66" s="2262"/>
      <c r="G66" s="2262"/>
      <c r="H66" s="2368">
        <f>+'TRIAL-BALANCE'!E8</f>
        <v>2021</v>
      </c>
      <c r="I66" s="2368"/>
      <c r="J66" s="2368"/>
      <c r="K66" s="2369">
        <f>+'TRIAL-BALANCE'!E8</f>
        <v>2021</v>
      </c>
      <c r="L66" s="2369"/>
      <c r="M66" s="2266"/>
      <c r="N66" s="2248"/>
      <c r="O66" s="2248"/>
      <c r="P66" s="2248"/>
      <c r="Q66" s="2248"/>
      <c r="R66" s="2248"/>
      <c r="S66" s="2248"/>
      <c r="T66" s="2248"/>
      <c r="U66" s="2248"/>
      <c r="V66" s="2248"/>
      <c r="W66" s="2248"/>
    </row>
    <row r="67" spans="1:23">
      <c r="A67" s="2248"/>
      <c r="B67" s="2268"/>
      <c r="C67" s="2269"/>
      <c r="D67" s="2370">
        <f>+'TRIAL-BALANCE'!E8</f>
        <v>2021</v>
      </c>
      <c r="E67" s="2370"/>
      <c r="F67" s="2370"/>
      <c r="G67" s="2371">
        <f>+'TRIAL-BALANCE'!E8</f>
        <v>2021</v>
      </c>
      <c r="H67" s="2371"/>
      <c r="I67" s="2371"/>
      <c r="J67" s="2262"/>
      <c r="K67" s="2262"/>
      <c r="L67" s="2262"/>
      <c r="M67" s="2266"/>
      <c r="N67" s="2248"/>
      <c r="O67" s="2248"/>
      <c r="P67" s="2248"/>
      <c r="Q67" s="2248"/>
      <c r="R67" s="2248"/>
      <c r="S67" s="2248"/>
      <c r="T67" s="2248"/>
      <c r="U67" s="2248"/>
      <c r="V67" s="2248"/>
      <c r="W67" s="2248"/>
    </row>
    <row r="68" spans="1:23">
      <c r="A68" s="2248"/>
      <c r="B68" s="2251"/>
      <c r="C68" s="2256">
        <f>1+C62</f>
        <v>20</v>
      </c>
      <c r="D68" s="2252" t="s">
        <v>2026</v>
      </c>
      <c r="E68" s="2252"/>
      <c r="F68" s="2252"/>
      <c r="G68" s="2252"/>
      <c r="H68" s="2252"/>
      <c r="I68" s="2252"/>
      <c r="J68" s="2252"/>
      <c r="K68" s="2252"/>
      <c r="L68" s="2252"/>
      <c r="M68" s="2253"/>
      <c r="N68" s="2248"/>
      <c r="O68" s="2248"/>
      <c r="P68" s="2248"/>
      <c r="Q68" s="2248"/>
      <c r="R68" s="2248"/>
      <c r="S68" s="2248"/>
      <c r="T68" s="2248"/>
      <c r="U68" s="2248"/>
      <c r="V68" s="2248"/>
      <c r="W68" s="2248"/>
    </row>
    <row r="69" spans="1:23">
      <c r="A69" s="2248"/>
      <c r="B69" s="2251"/>
      <c r="C69" s="2256"/>
      <c r="D69" s="2252" t="s">
        <v>2028</v>
      </c>
      <c r="E69" s="2252"/>
      <c r="F69" s="2252"/>
      <c r="G69" s="2252"/>
      <c r="H69" s="2252"/>
      <c r="I69" s="2252"/>
      <c r="J69" s="2252"/>
      <c r="K69" s="2252"/>
      <c r="L69" s="2252"/>
      <c r="M69" s="2253"/>
      <c r="N69" s="2248"/>
      <c r="O69" s="2248"/>
      <c r="P69" s="2248"/>
      <c r="Q69" s="2248"/>
      <c r="R69" s="2248"/>
      <c r="S69" s="2248"/>
      <c r="T69" s="2248"/>
      <c r="U69" s="2248"/>
      <c r="V69" s="2248"/>
      <c r="W69" s="2248"/>
    </row>
    <row r="70" spans="1:23">
      <c r="A70" s="2248"/>
      <c r="B70" s="2251"/>
      <c r="C70" s="2256"/>
      <c r="D70" s="2252" t="s">
        <v>2027</v>
      </c>
      <c r="E70" s="2252"/>
      <c r="F70" s="2252"/>
      <c r="G70" s="2252"/>
      <c r="H70" s="2252"/>
      <c r="I70" s="2252"/>
      <c r="J70" s="2252"/>
      <c r="K70" s="2252"/>
      <c r="L70" s="2252"/>
      <c r="M70" s="2253"/>
      <c r="N70" s="2248"/>
      <c r="O70" s="2248"/>
      <c r="P70" s="2248"/>
      <c r="Q70" s="2248"/>
      <c r="R70" s="2248"/>
      <c r="S70" s="2248"/>
      <c r="T70" s="2248"/>
      <c r="U70" s="2248"/>
      <c r="V70" s="2248"/>
      <c r="W70" s="2248"/>
    </row>
    <row r="71" spans="1:23">
      <c r="A71" s="2248"/>
      <c r="B71" s="2251"/>
      <c r="C71" s="2256">
        <f>1+C68</f>
        <v>21</v>
      </c>
      <c r="D71" s="2252" t="s">
        <v>2116</v>
      </c>
      <c r="E71" s="2252"/>
      <c r="F71" s="2252"/>
      <c r="G71" s="2252"/>
      <c r="H71" s="2252"/>
      <c r="I71" s="2252"/>
      <c r="J71" s="2252"/>
      <c r="K71" s="2252"/>
      <c r="L71" s="2252"/>
      <c r="M71" s="2253"/>
      <c r="N71" s="2248"/>
      <c r="O71" s="2248"/>
      <c r="P71" s="2248"/>
      <c r="Q71" s="2248"/>
      <c r="R71" s="2248"/>
      <c r="S71" s="2248"/>
      <c r="T71" s="2248"/>
      <c r="U71" s="2248"/>
      <c r="V71" s="2248"/>
      <c r="W71" s="2248"/>
    </row>
    <row r="72" spans="1:23">
      <c r="A72" s="2248"/>
      <c r="B72" s="2251"/>
      <c r="C72" s="2256"/>
      <c r="D72" s="2262" t="s">
        <v>2228</v>
      </c>
      <c r="E72" s="2252"/>
      <c r="F72" s="2252"/>
      <c r="G72" s="2252"/>
      <c r="H72" s="2252"/>
      <c r="I72" s="2252"/>
      <c r="J72" s="2252"/>
      <c r="K72" s="2252"/>
      <c r="L72" s="2252"/>
      <c r="M72" s="2253"/>
      <c r="N72" s="2248"/>
      <c r="O72" s="2248"/>
      <c r="P72" s="2248"/>
      <c r="Q72" s="2248"/>
      <c r="R72" s="2248"/>
      <c r="S72" s="2248"/>
      <c r="T72" s="2248"/>
      <c r="U72" s="2248"/>
      <c r="V72" s="2248"/>
      <c r="W72" s="2248"/>
    </row>
    <row r="73" spans="1:23">
      <c r="A73" s="2248"/>
      <c r="B73" s="2251"/>
      <c r="C73" s="2256">
        <f>1+C71</f>
        <v>22</v>
      </c>
      <c r="D73" s="2252" t="s">
        <v>2229</v>
      </c>
      <c r="E73" s="2252"/>
      <c r="F73" s="2252"/>
      <c r="G73" s="2252"/>
      <c r="H73" s="2252"/>
      <c r="I73" s="2252"/>
      <c r="J73" s="2252"/>
      <c r="K73" s="2252"/>
      <c r="L73" s="2252"/>
      <c r="M73" s="2253"/>
      <c r="N73" s="2248"/>
      <c r="O73" s="2248"/>
      <c r="P73" s="2248"/>
      <c r="Q73" s="2248"/>
      <c r="R73" s="2248"/>
      <c r="S73" s="2248"/>
      <c r="T73" s="2248"/>
      <c r="U73" s="2248"/>
      <c r="V73" s="2248"/>
      <c r="W73" s="2248"/>
    </row>
    <row r="74" spans="1:23">
      <c r="A74" s="2248"/>
      <c r="B74" s="2251"/>
      <c r="C74" s="2256">
        <f>1+C73</f>
        <v>23</v>
      </c>
      <c r="D74" s="2252" t="s">
        <v>2230</v>
      </c>
      <c r="E74" s="2252"/>
      <c r="F74" s="2252"/>
      <c r="G74" s="2252"/>
      <c r="H74" s="2252"/>
      <c r="I74" s="2252"/>
      <c r="J74" s="2252"/>
      <c r="K74" s="2252"/>
      <c r="L74" s="2252"/>
      <c r="M74" s="2253"/>
      <c r="N74" s="2248"/>
      <c r="O74" s="2248"/>
      <c r="P74" s="2248"/>
      <c r="Q74" s="2248"/>
      <c r="R74" s="2248"/>
      <c r="S74" s="2248"/>
      <c r="T74" s="2248"/>
      <c r="U74" s="2248"/>
      <c r="V74" s="2248"/>
      <c r="W74" s="2248"/>
    </row>
    <row r="75" spans="1:23">
      <c r="A75" s="2248"/>
      <c r="B75" s="2251"/>
      <c r="C75" s="2252"/>
      <c r="D75" s="2262" t="s">
        <v>2231</v>
      </c>
      <c r="E75" s="2252"/>
      <c r="F75" s="2252"/>
      <c r="G75" s="2252"/>
      <c r="H75" s="2252"/>
      <c r="I75" s="2252"/>
      <c r="J75" s="2252"/>
      <c r="K75" s="2252"/>
      <c r="L75" s="2252"/>
      <c r="M75" s="2253"/>
      <c r="N75" s="2248"/>
      <c r="O75" s="2248"/>
      <c r="P75" s="2248"/>
      <c r="Q75" s="2248"/>
      <c r="R75" s="2248"/>
      <c r="S75" s="2248"/>
      <c r="T75" s="2248"/>
      <c r="U75" s="2248"/>
      <c r="V75" s="2248"/>
      <c r="W75" s="2248"/>
    </row>
    <row r="76" spans="1:23">
      <c r="A76" s="2248"/>
      <c r="B76" s="2251"/>
      <c r="C76" s="2256">
        <f>1+C74</f>
        <v>24</v>
      </c>
      <c r="D76" s="2252" t="s">
        <v>1398</v>
      </c>
      <c r="E76" s="2252"/>
      <c r="F76" s="2252"/>
      <c r="G76" s="2252"/>
      <c r="H76" s="2252"/>
      <c r="I76" s="2252"/>
      <c r="J76" s="2252"/>
      <c r="K76" s="2252"/>
      <c r="L76" s="2252"/>
      <c r="M76" s="2253"/>
      <c r="N76" s="2248"/>
      <c r="O76" s="2248"/>
      <c r="P76" s="2248"/>
      <c r="Q76" s="2248"/>
      <c r="R76" s="2248"/>
      <c r="S76" s="2248"/>
      <c r="T76" s="2248"/>
      <c r="U76" s="2248"/>
      <c r="V76" s="2248"/>
      <c r="W76" s="2248"/>
    </row>
    <row r="77" spans="1:23">
      <c r="A77" s="2248"/>
      <c r="B77" s="2251"/>
      <c r="C77" s="2252"/>
      <c r="D77" s="2262" t="s">
        <v>2232</v>
      </c>
      <c r="E77" s="2252"/>
      <c r="F77" s="2252"/>
      <c r="G77" s="2252"/>
      <c r="H77" s="2252"/>
      <c r="I77" s="2252"/>
      <c r="J77" s="2252"/>
      <c r="K77" s="2252"/>
      <c r="L77" s="2252"/>
      <c r="M77" s="2253"/>
      <c r="N77" s="2248"/>
      <c r="O77" s="2248"/>
      <c r="P77" s="2248"/>
      <c r="Q77" s="2248"/>
      <c r="R77" s="2248"/>
      <c r="S77" s="2248"/>
      <c r="T77" s="2248"/>
      <c r="U77" s="2248"/>
      <c r="V77" s="2248"/>
      <c r="W77" s="2248"/>
    </row>
    <row r="78" spans="1:23">
      <c r="A78" s="2248"/>
      <c r="B78" s="2251"/>
      <c r="C78" s="2252"/>
      <c r="D78" s="2265" t="s">
        <v>2233</v>
      </c>
      <c r="E78" s="2252"/>
      <c r="F78" s="2252"/>
      <c r="G78" s="2252"/>
      <c r="H78" s="2252"/>
      <c r="I78" s="2252"/>
      <c r="J78" s="2252"/>
      <c r="K78" s="2252"/>
      <c r="L78" s="2252"/>
      <c r="M78" s="2253"/>
      <c r="N78" s="2248"/>
      <c r="O78" s="2248"/>
      <c r="P78" s="2248"/>
      <c r="Q78" s="2248"/>
      <c r="R78" s="2248"/>
      <c r="S78" s="2248"/>
      <c r="T78" s="2248"/>
      <c r="U78" s="2248"/>
      <c r="V78" s="2248"/>
      <c r="W78" s="2248"/>
    </row>
    <row r="79" spans="1:23">
      <c r="A79" s="2248"/>
      <c r="B79" s="2251"/>
      <c r="C79" s="2252"/>
      <c r="D79" s="2252" t="s">
        <v>2117</v>
      </c>
      <c r="E79" s="2252"/>
      <c r="F79" s="2252"/>
      <c r="G79" s="2252"/>
      <c r="H79" s="2252"/>
      <c r="I79" s="2252"/>
      <c r="J79" s="2252"/>
      <c r="K79" s="2252"/>
      <c r="L79" s="2252"/>
      <c r="M79" s="2253"/>
      <c r="N79" s="2248"/>
      <c r="O79" s="2248"/>
      <c r="P79" s="2248"/>
      <c r="Q79" s="2248"/>
      <c r="R79" s="2248"/>
      <c r="S79" s="2248"/>
      <c r="T79" s="2248"/>
      <c r="U79" s="2248"/>
      <c r="V79" s="2248"/>
      <c r="W79" s="2248"/>
    </row>
    <row r="80" spans="1:23">
      <c r="A80" s="2248"/>
      <c r="B80" s="2251"/>
      <c r="C80" s="2252"/>
      <c r="D80" s="2262" t="s">
        <v>2234</v>
      </c>
      <c r="E80" s="2252"/>
      <c r="F80" s="2252"/>
      <c r="G80" s="2252"/>
      <c r="H80" s="2252"/>
      <c r="I80" s="2252"/>
      <c r="J80" s="2252"/>
      <c r="K80" s="2252"/>
      <c r="L80" s="2252"/>
      <c r="M80" s="2253"/>
      <c r="N80" s="2248"/>
      <c r="O80" s="2248"/>
      <c r="P80" s="2248"/>
      <c r="Q80" s="2248"/>
      <c r="R80" s="2248"/>
      <c r="S80" s="2248"/>
      <c r="T80" s="2248"/>
      <c r="U80" s="2248"/>
      <c r="V80" s="2248"/>
      <c r="W80" s="2248"/>
    </row>
    <row r="81" spans="1:23">
      <c r="A81" s="2248"/>
      <c r="B81" s="2251"/>
      <c r="C81" s="2252"/>
      <c r="D81" s="2252" t="s">
        <v>2118</v>
      </c>
      <c r="E81" s="2252"/>
      <c r="F81" s="2252"/>
      <c r="G81" s="2252"/>
      <c r="H81" s="2252"/>
      <c r="I81" s="2252"/>
      <c r="J81" s="2252"/>
      <c r="K81" s="2252"/>
      <c r="L81" s="2252"/>
      <c r="M81" s="2253"/>
      <c r="N81" s="2248"/>
      <c r="O81" s="2248"/>
      <c r="P81" s="2248"/>
      <c r="Q81" s="2248"/>
      <c r="R81" s="2248"/>
      <c r="S81" s="2248"/>
      <c r="T81" s="2248"/>
      <c r="U81" s="2248"/>
      <c r="V81" s="2248"/>
      <c r="W81" s="2248"/>
    </row>
    <row r="82" spans="1:23">
      <c r="A82" s="2248"/>
      <c r="B82" s="2251"/>
      <c r="C82" s="2256">
        <f>1+C76</f>
        <v>25</v>
      </c>
      <c r="D82" s="2262" t="s">
        <v>2235</v>
      </c>
      <c r="E82" s="2252"/>
      <c r="F82" s="2252"/>
      <c r="G82" s="2252"/>
      <c r="H82" s="2252"/>
      <c r="I82" s="2252"/>
      <c r="J82" s="2252"/>
      <c r="K82" s="2252"/>
      <c r="L82" s="2252"/>
      <c r="M82" s="2253"/>
      <c r="N82" s="2248"/>
      <c r="O82" s="2248"/>
      <c r="P82" s="2248"/>
      <c r="Q82" s="2248"/>
      <c r="R82" s="2248"/>
      <c r="S82" s="2248"/>
      <c r="T82" s="2248"/>
      <c r="U82" s="2248"/>
      <c r="V82" s="2248"/>
      <c r="W82" s="2248"/>
    </row>
    <row r="83" spans="1:23">
      <c r="A83" s="2248"/>
      <c r="B83" s="2251"/>
      <c r="C83" s="2252"/>
      <c r="D83" s="2252" t="s">
        <v>1399</v>
      </c>
      <c r="E83" s="2252"/>
      <c r="F83" s="2252"/>
      <c r="G83" s="2252"/>
      <c r="H83" s="2252"/>
      <c r="I83" s="2252"/>
      <c r="J83" s="2252"/>
      <c r="K83" s="2252"/>
      <c r="L83" s="2252"/>
      <c r="M83" s="2261"/>
      <c r="N83" s="2248"/>
      <c r="O83" s="2248"/>
      <c r="P83" s="2248"/>
      <c r="Q83" s="2248"/>
      <c r="R83" s="2248"/>
      <c r="S83" s="2248"/>
      <c r="T83" s="2248"/>
      <c r="U83" s="2248"/>
      <c r="V83" s="2248"/>
      <c r="W83" s="2248"/>
    </row>
    <row r="84" spans="1:23" ht="15.75" customHeight="1">
      <c r="A84" s="2248"/>
      <c r="B84" s="2251"/>
      <c r="C84" s="2252"/>
      <c r="D84" s="2252" t="s">
        <v>1400</v>
      </c>
      <c r="E84" s="2252"/>
      <c r="F84" s="2252"/>
      <c r="G84" s="2252"/>
      <c r="H84" s="2252"/>
      <c r="I84" s="2252"/>
      <c r="J84" s="2252"/>
      <c r="K84" s="2252"/>
      <c r="L84" s="2252"/>
      <c r="M84" s="2261"/>
      <c r="N84" s="2248"/>
      <c r="O84" s="2248"/>
      <c r="P84" s="2248"/>
      <c r="Q84" s="2248"/>
      <c r="R84" s="2248"/>
      <c r="S84" s="2248"/>
      <c r="T84" s="2248"/>
      <c r="U84" s="2248"/>
      <c r="V84" s="2248"/>
      <c r="W84" s="2248"/>
    </row>
    <row r="85" spans="1:23">
      <c r="A85" s="2248"/>
      <c r="B85" s="2251"/>
      <c r="C85" s="2256"/>
      <c r="D85" s="2265" t="s">
        <v>2236</v>
      </c>
      <c r="E85" s="2252"/>
      <c r="F85" s="2252"/>
      <c r="G85" s="2252"/>
      <c r="H85" s="2252"/>
      <c r="I85" s="2252"/>
      <c r="J85" s="2252"/>
      <c r="K85" s="2252"/>
      <c r="L85" s="2252"/>
      <c r="M85" s="2253"/>
      <c r="N85" s="2248"/>
      <c r="O85" s="2248"/>
      <c r="P85" s="2248"/>
      <c r="Q85" s="2248"/>
      <c r="R85" s="2248"/>
      <c r="S85" s="2248"/>
      <c r="T85" s="2248"/>
      <c r="U85" s="2248"/>
      <c r="V85" s="2248"/>
      <c r="W85" s="2248"/>
    </row>
    <row r="86" spans="1:23">
      <c r="A86" s="2248"/>
      <c r="B86" s="2251"/>
      <c r="C86" s="2256"/>
      <c r="D86" s="2252" t="s">
        <v>2030</v>
      </c>
      <c r="E86" s="2252"/>
      <c r="F86" s="2252"/>
      <c r="G86" s="2252"/>
      <c r="H86" s="2252"/>
      <c r="I86" s="2252"/>
      <c r="J86" s="2252"/>
      <c r="K86" s="2252"/>
      <c r="L86" s="2252"/>
      <c r="M86" s="2253"/>
      <c r="N86" s="2248"/>
      <c r="O86" s="2248"/>
      <c r="P86" s="2248"/>
      <c r="Q86" s="2248"/>
      <c r="R86" s="2248"/>
      <c r="S86" s="2248"/>
      <c r="T86" s="2248"/>
      <c r="U86" s="2248"/>
      <c r="V86" s="2248"/>
      <c r="W86" s="2248"/>
    </row>
    <row r="87" spans="1:23">
      <c r="A87" s="2248"/>
      <c r="B87" s="2251"/>
      <c r="C87" s="2256">
        <f>1+C82</f>
        <v>26</v>
      </c>
      <c r="D87" s="2262" t="s">
        <v>2237</v>
      </c>
      <c r="E87" s="2252"/>
      <c r="F87" s="2252"/>
      <c r="G87" s="2252"/>
      <c r="H87" s="2252"/>
      <c r="I87" s="2252"/>
      <c r="J87" s="2252"/>
      <c r="K87" s="2252"/>
      <c r="L87" s="2252"/>
      <c r="M87" s="2253"/>
      <c r="N87" s="2248"/>
      <c r="O87" s="2248"/>
      <c r="P87" s="2248"/>
      <c r="Q87" s="2248"/>
      <c r="R87" s="2248"/>
      <c r="S87" s="2248"/>
      <c r="T87" s="2248"/>
      <c r="U87" s="2248"/>
      <c r="V87" s="2248"/>
      <c r="W87" s="2248"/>
    </row>
    <row r="88" spans="1:23">
      <c r="A88" s="2248"/>
      <c r="B88" s="2251"/>
      <c r="C88" s="2252"/>
      <c r="D88" s="2252" t="s">
        <v>1401</v>
      </c>
      <c r="E88" s="2252"/>
      <c r="F88" s="2252"/>
      <c r="G88" s="2252"/>
      <c r="H88" s="2252"/>
      <c r="I88" s="2252"/>
      <c r="J88" s="2252"/>
      <c r="K88" s="2252"/>
      <c r="L88" s="2252"/>
      <c r="M88" s="2253"/>
      <c r="N88" s="2248"/>
      <c r="O88" s="2248"/>
      <c r="P88" s="2248"/>
      <c r="Q88" s="2248"/>
      <c r="R88" s="2248"/>
      <c r="S88" s="2248"/>
      <c r="T88" s="2248"/>
      <c r="U88" s="2248"/>
      <c r="V88" s="2248"/>
      <c r="W88" s="2248"/>
    </row>
    <row r="89" spans="1:23">
      <c r="A89" s="2248"/>
      <c r="B89" s="2251"/>
      <c r="C89" s="2256">
        <f>1+C87</f>
        <v>27</v>
      </c>
      <c r="D89" s="2252" t="s">
        <v>2039</v>
      </c>
      <c r="E89" s="2252"/>
      <c r="F89" s="2252"/>
      <c r="G89" s="2252"/>
      <c r="H89" s="2252"/>
      <c r="I89" s="2252"/>
      <c r="J89" s="2252"/>
      <c r="K89" s="2252"/>
      <c r="L89" s="2252"/>
      <c r="M89" s="2253"/>
      <c r="N89" s="2248"/>
      <c r="O89" s="2248"/>
      <c r="P89" s="2248"/>
      <c r="Q89" s="2248"/>
      <c r="R89" s="2248"/>
      <c r="S89" s="2248"/>
      <c r="T89" s="2248"/>
      <c r="U89" s="2248"/>
      <c r="V89" s="2248"/>
      <c r="W89" s="2248"/>
    </row>
    <row r="90" spans="1:23">
      <c r="A90" s="2248"/>
      <c r="B90" s="2251"/>
      <c r="C90" s="2252"/>
      <c r="D90" s="2262" t="s">
        <v>2238</v>
      </c>
      <c r="E90" s="2252"/>
      <c r="F90" s="2252"/>
      <c r="G90" s="2252"/>
      <c r="H90" s="2252"/>
      <c r="I90" s="2252"/>
      <c r="J90" s="2252"/>
      <c r="K90" s="2252"/>
      <c r="L90" s="2252"/>
      <c r="M90" s="2253"/>
      <c r="N90" s="2248"/>
      <c r="O90" s="2248"/>
      <c r="P90" s="2248"/>
      <c r="Q90" s="2248"/>
      <c r="R90" s="2248"/>
      <c r="S90" s="2248"/>
      <c r="T90" s="2248"/>
      <c r="U90" s="2248"/>
      <c r="V90" s="2248"/>
      <c r="W90" s="2248"/>
    </row>
    <row r="91" spans="1:23">
      <c r="A91" s="2248"/>
      <c r="B91" s="2251"/>
      <c r="C91" s="2252"/>
      <c r="D91" s="2262" t="s">
        <v>2239</v>
      </c>
      <c r="E91" s="2252"/>
      <c r="F91" s="2252"/>
      <c r="G91" s="2252"/>
      <c r="H91" s="2252"/>
      <c r="I91" s="2252"/>
      <c r="J91" s="2252"/>
      <c r="K91" s="2252"/>
      <c r="L91" s="2252"/>
      <c r="M91" s="2253"/>
      <c r="N91" s="2248"/>
      <c r="O91" s="2248"/>
      <c r="P91" s="2248"/>
      <c r="Q91" s="2248"/>
      <c r="R91" s="2248"/>
      <c r="S91" s="2248"/>
      <c r="T91" s="2248"/>
      <c r="U91" s="2248"/>
      <c r="V91" s="2248"/>
      <c r="W91" s="2248"/>
    </row>
    <row r="92" spans="1:23">
      <c r="A92" s="2248"/>
      <c r="B92" s="2251"/>
      <c r="C92" s="2252"/>
      <c r="D92" s="2262" t="s">
        <v>2240</v>
      </c>
      <c r="E92" s="2252"/>
      <c r="F92" s="2252"/>
      <c r="G92" s="2252"/>
      <c r="H92" s="2252"/>
      <c r="I92" s="2252"/>
      <c r="J92" s="2252"/>
      <c r="K92" s="2252"/>
      <c r="L92" s="2252"/>
      <c r="M92" s="2253"/>
      <c r="N92" s="2248"/>
      <c r="O92" s="2248"/>
      <c r="P92" s="2248"/>
      <c r="Q92" s="2248"/>
      <c r="R92" s="2248"/>
      <c r="S92" s="2248"/>
      <c r="T92" s="2248"/>
      <c r="U92" s="2248"/>
      <c r="V92" s="2248"/>
      <c r="W92" s="2248"/>
    </row>
    <row r="93" spans="1:23">
      <c r="A93" s="2248"/>
      <c r="B93" s="2251"/>
      <c r="C93" s="2252"/>
      <c r="D93" s="2252" t="s">
        <v>2119</v>
      </c>
      <c r="E93" s="2252"/>
      <c r="F93" s="2252"/>
      <c r="G93" s="2252"/>
      <c r="H93" s="2252"/>
      <c r="I93" s="2252"/>
      <c r="J93" s="2252"/>
      <c r="K93" s="2252"/>
      <c r="L93" s="2252"/>
      <c r="M93" s="2253"/>
      <c r="N93" s="2248"/>
      <c r="O93" s="2248"/>
      <c r="P93" s="2248"/>
      <c r="Q93" s="2248"/>
      <c r="R93" s="2248"/>
      <c r="S93" s="2248"/>
      <c r="T93" s="2248"/>
      <c r="U93" s="2248"/>
      <c r="V93" s="2248"/>
      <c r="W93" s="2248"/>
    </row>
    <row r="94" spans="1:23">
      <c r="A94" s="2248"/>
      <c r="B94" s="2251"/>
      <c r="C94" s="2252"/>
      <c r="D94" s="2252" t="s">
        <v>2120</v>
      </c>
      <c r="E94" s="2252"/>
      <c r="F94" s="2252"/>
      <c r="G94" s="2252"/>
      <c r="H94" s="2252"/>
      <c r="I94" s="2252"/>
      <c r="J94" s="2252"/>
      <c r="K94" s="2252"/>
      <c r="L94" s="2252"/>
      <c r="M94" s="2253"/>
      <c r="N94" s="2248"/>
      <c r="O94" s="2248"/>
      <c r="P94" s="2248"/>
      <c r="Q94" s="2248"/>
      <c r="R94" s="2248"/>
      <c r="S94" s="2248"/>
      <c r="T94" s="2248"/>
      <c r="U94" s="2248"/>
      <c r="V94" s="2248"/>
      <c r="W94" s="2248"/>
    </row>
    <row r="95" spans="1:23">
      <c r="A95" s="2248"/>
      <c r="B95" s="2251"/>
      <c r="C95" s="2256">
        <f>1+C89</f>
        <v>28</v>
      </c>
      <c r="D95" s="2252" t="s">
        <v>2121</v>
      </c>
      <c r="E95" s="2252"/>
      <c r="F95" s="2252"/>
      <c r="G95" s="2252"/>
      <c r="H95" s="2252"/>
      <c r="I95" s="2252"/>
      <c r="J95" s="2252"/>
      <c r="K95" s="2252"/>
      <c r="L95" s="2252"/>
      <c r="M95" s="2253"/>
      <c r="N95" s="2248"/>
      <c r="O95" s="2248"/>
      <c r="P95" s="2248"/>
      <c r="Q95" s="2248"/>
      <c r="R95" s="2248"/>
      <c r="S95" s="2248"/>
      <c r="T95" s="2248"/>
      <c r="U95" s="2248"/>
      <c r="V95" s="2248"/>
      <c r="W95" s="2248"/>
    </row>
    <row r="96" spans="1:23">
      <c r="A96" s="2248"/>
      <c r="B96" s="2251"/>
      <c r="C96" s="2252"/>
      <c r="D96" s="2262" t="s">
        <v>2241</v>
      </c>
      <c r="E96" s="2252"/>
      <c r="F96" s="2252"/>
      <c r="G96" s="2252"/>
      <c r="H96" s="2252"/>
      <c r="I96" s="2252"/>
      <c r="J96" s="2252"/>
      <c r="K96" s="2252"/>
      <c r="L96" s="2252"/>
      <c r="M96" s="2253"/>
      <c r="N96" s="2248"/>
      <c r="O96" s="2248"/>
      <c r="P96" s="2248"/>
      <c r="Q96" s="2248"/>
      <c r="R96" s="2248"/>
      <c r="S96" s="2248"/>
      <c r="T96" s="2248"/>
      <c r="U96" s="2248"/>
      <c r="V96" s="2248"/>
      <c r="W96" s="2248"/>
    </row>
    <row r="97" spans="1:23">
      <c r="A97" s="2248"/>
      <c r="B97" s="2251"/>
      <c r="C97" s="2252"/>
      <c r="D97" s="2262" t="s">
        <v>2040</v>
      </c>
      <c r="E97" s="2252"/>
      <c r="F97" s="2252"/>
      <c r="G97" s="2252"/>
      <c r="H97" s="2252"/>
      <c r="I97" s="2252"/>
      <c r="J97" s="2252"/>
      <c r="K97" s="2252"/>
      <c r="L97" s="2252"/>
      <c r="M97" s="2253"/>
      <c r="N97" s="2248"/>
      <c r="O97" s="2248"/>
      <c r="P97" s="2248"/>
      <c r="Q97" s="2248"/>
      <c r="R97" s="2248"/>
      <c r="S97" s="2248"/>
      <c r="T97" s="2248"/>
      <c r="U97" s="2248"/>
      <c r="V97" s="2248"/>
      <c r="W97" s="2248"/>
    </row>
    <row r="98" spans="1:23">
      <c r="A98" s="2248"/>
      <c r="B98" s="2251"/>
      <c r="C98" s="2252"/>
      <c r="D98" s="2252" t="s">
        <v>2242</v>
      </c>
      <c r="E98" s="2252"/>
      <c r="F98" s="2252"/>
      <c r="G98" s="2252"/>
      <c r="H98" s="2252"/>
      <c r="I98" s="2252"/>
      <c r="J98" s="2252"/>
      <c r="K98" s="2252"/>
      <c r="L98" s="2252"/>
      <c r="M98" s="2253"/>
      <c r="N98" s="2248"/>
      <c r="O98" s="2248"/>
      <c r="P98" s="2248"/>
      <c r="Q98" s="2248"/>
      <c r="R98" s="2248"/>
      <c r="S98" s="2248"/>
      <c r="T98" s="2248"/>
      <c r="U98" s="2248"/>
      <c r="V98" s="2248"/>
      <c r="W98" s="2248"/>
    </row>
    <row r="99" spans="1:23">
      <c r="A99" s="2248"/>
      <c r="B99" s="2251"/>
      <c r="C99" s="2252"/>
      <c r="D99" s="2262" t="s">
        <v>2041</v>
      </c>
      <c r="E99" s="2252"/>
      <c r="F99" s="2252"/>
      <c r="G99" s="2252"/>
      <c r="H99" s="2252"/>
      <c r="I99" s="2252"/>
      <c r="J99" s="2252"/>
      <c r="K99" s="2252"/>
      <c r="L99" s="2252"/>
      <c r="M99" s="2253"/>
      <c r="N99" s="2248"/>
      <c r="O99" s="2248"/>
      <c r="P99" s="2248"/>
      <c r="Q99" s="2248"/>
      <c r="R99" s="2248"/>
      <c r="S99" s="2248"/>
      <c r="T99" s="2248"/>
      <c r="U99" s="2248"/>
      <c r="V99" s="2248"/>
      <c r="W99" s="2248"/>
    </row>
    <row r="100" spans="1:23" ht="3.75" customHeight="1">
      <c r="A100" s="2248"/>
      <c r="B100" s="2251"/>
      <c r="C100" s="2256"/>
      <c r="D100" s="2252"/>
      <c r="E100" s="2252"/>
      <c r="F100" s="2252"/>
      <c r="G100" s="2252"/>
      <c r="H100" s="2252"/>
      <c r="I100" s="2252"/>
      <c r="J100" s="2252"/>
      <c r="K100" s="2252"/>
      <c r="L100" s="2252"/>
      <c r="M100" s="2253"/>
      <c r="N100" s="2248"/>
      <c r="O100" s="2248"/>
      <c r="P100" s="2248"/>
      <c r="Q100" s="2248"/>
      <c r="R100" s="2248"/>
      <c r="S100" s="2248"/>
      <c r="T100" s="2248"/>
      <c r="U100" s="2248"/>
      <c r="V100" s="2248"/>
      <c r="W100" s="2248"/>
    </row>
    <row r="101" spans="1:23">
      <c r="A101" s="2248"/>
      <c r="B101" s="2254" t="s">
        <v>1402</v>
      </c>
      <c r="C101" s="2258" t="s">
        <v>1906</v>
      </c>
      <c r="D101" s="2252"/>
      <c r="E101" s="2252"/>
      <c r="F101" s="2372" t="s">
        <v>1943</v>
      </c>
      <c r="G101" s="2373"/>
      <c r="H101" s="2373"/>
      <c r="I101" s="2252"/>
      <c r="J101" s="2252"/>
      <c r="K101" s="2252"/>
      <c r="L101" s="2252"/>
      <c r="M101" s="2253"/>
      <c r="N101" s="2248"/>
      <c r="O101" s="2248"/>
      <c r="P101" s="2248"/>
      <c r="Q101" s="2248"/>
      <c r="R101" s="2248"/>
      <c r="S101" s="2248"/>
      <c r="T101" s="2248"/>
      <c r="U101" s="2248"/>
      <c r="V101" s="2248"/>
      <c r="W101" s="2248"/>
    </row>
    <row r="102" spans="1:23">
      <c r="A102" s="2248"/>
      <c r="B102" s="2251"/>
      <c r="C102" s="2256">
        <f>1+C95</f>
        <v>29</v>
      </c>
      <c r="D102" s="2252" t="s">
        <v>1403</v>
      </c>
      <c r="E102" s="2252"/>
      <c r="F102" s="2252"/>
      <c r="G102" s="2252"/>
      <c r="H102" s="2252"/>
      <c r="I102" s="2252"/>
      <c r="J102" s="2252"/>
      <c r="K102" s="2252"/>
      <c r="L102" s="2252"/>
      <c r="M102" s="2253"/>
      <c r="N102" s="2248"/>
      <c r="O102" s="2248"/>
      <c r="P102" s="2248"/>
      <c r="Q102" s="2248"/>
      <c r="R102" s="2248"/>
      <c r="S102" s="2248"/>
      <c r="T102" s="2248"/>
      <c r="U102" s="2248"/>
      <c r="V102" s="2248"/>
      <c r="W102" s="2248"/>
    </row>
    <row r="103" spans="1:23">
      <c r="A103" s="2248"/>
      <c r="B103" s="2251"/>
      <c r="C103" s="2256"/>
      <c r="D103" s="2252" t="s">
        <v>2122</v>
      </c>
      <c r="E103" s="2252"/>
      <c r="F103" s="2252"/>
      <c r="G103" s="2252"/>
      <c r="H103" s="2252"/>
      <c r="I103" s="2252"/>
      <c r="J103" s="2252"/>
      <c r="K103" s="2252"/>
      <c r="L103" s="2252"/>
      <c r="M103" s="2253"/>
      <c r="N103" s="2248"/>
      <c r="O103" s="2248"/>
      <c r="P103" s="2248"/>
      <c r="Q103" s="2248"/>
      <c r="R103" s="2248"/>
      <c r="S103" s="2248"/>
      <c r="T103" s="2248"/>
      <c r="U103" s="2248"/>
      <c r="V103" s="2248"/>
      <c r="W103" s="2248"/>
    </row>
    <row r="104" spans="1:23">
      <c r="A104" s="2248"/>
      <c r="B104" s="2251"/>
      <c r="C104" s="2256"/>
      <c r="D104" s="2252" t="s">
        <v>1404</v>
      </c>
      <c r="E104" s="2252"/>
      <c r="F104" s="2252"/>
      <c r="G104" s="2252"/>
      <c r="H104" s="2252"/>
      <c r="I104" s="2252"/>
      <c r="J104" s="2252"/>
      <c r="K104" s="2252"/>
      <c r="L104" s="2252"/>
      <c r="M104" s="2253"/>
      <c r="N104" s="2248"/>
      <c r="O104" s="2248"/>
      <c r="P104" s="2248"/>
      <c r="Q104" s="2248"/>
      <c r="R104" s="2248"/>
      <c r="S104" s="2248"/>
      <c r="T104" s="2248"/>
      <c r="U104" s="2248"/>
      <c r="V104" s="2248"/>
      <c r="W104" s="2248"/>
    </row>
    <row r="105" spans="1:23">
      <c r="A105" s="2248"/>
      <c r="B105" s="2251"/>
      <c r="C105" s="2256">
        <f>1+C102</f>
        <v>30</v>
      </c>
      <c r="D105" s="2252" t="s">
        <v>2123</v>
      </c>
      <c r="E105" s="2252"/>
      <c r="F105" s="2252"/>
      <c r="G105" s="2252"/>
      <c r="H105" s="2252"/>
      <c r="I105" s="2252"/>
      <c r="J105" s="2252"/>
      <c r="K105" s="2252"/>
      <c r="L105" s="2252"/>
      <c r="M105" s="2253"/>
      <c r="N105" s="2248"/>
      <c r="O105" s="2248"/>
      <c r="P105" s="2248"/>
      <c r="Q105" s="2248"/>
      <c r="R105" s="2248"/>
      <c r="S105" s="2248"/>
      <c r="T105" s="2248"/>
      <c r="U105" s="2248"/>
      <c r="V105" s="2248"/>
      <c r="W105" s="2248"/>
    </row>
    <row r="106" spans="1:23">
      <c r="A106" s="2248"/>
      <c r="B106" s="2251"/>
      <c r="C106" s="2256"/>
      <c r="D106" s="2267" t="s">
        <v>1405</v>
      </c>
      <c r="E106" s="2252"/>
      <c r="F106" s="2252"/>
      <c r="G106" s="2252"/>
      <c r="H106" s="2252"/>
      <c r="I106" s="2252"/>
      <c r="J106" s="2252"/>
      <c r="K106" s="2252"/>
      <c r="L106" s="2252"/>
      <c r="M106" s="2253"/>
      <c r="N106" s="2248"/>
      <c r="O106" s="2248"/>
      <c r="P106" s="2248"/>
      <c r="Q106" s="2248"/>
      <c r="R106" s="2248"/>
      <c r="S106" s="2248"/>
      <c r="T106" s="2248"/>
      <c r="U106" s="2248"/>
      <c r="V106" s="2248"/>
      <c r="W106" s="2248"/>
    </row>
    <row r="107" spans="1:23">
      <c r="A107" s="2248"/>
      <c r="B107" s="2251"/>
      <c r="C107" s="2256"/>
      <c r="D107" s="2252" t="s">
        <v>2124</v>
      </c>
      <c r="E107" s="2252"/>
      <c r="F107" s="2252"/>
      <c r="G107" s="2252"/>
      <c r="H107" s="2252"/>
      <c r="I107" s="2252"/>
      <c r="J107" s="2252"/>
      <c r="K107" s="2252"/>
      <c r="L107" s="2252"/>
      <c r="M107" s="2253"/>
      <c r="N107" s="2248"/>
      <c r="O107" s="2248"/>
      <c r="P107" s="2248"/>
      <c r="Q107" s="2248"/>
      <c r="R107" s="2248"/>
      <c r="S107" s="2248"/>
      <c r="T107" s="2248"/>
      <c r="U107" s="2248"/>
      <c r="V107" s="2248"/>
      <c r="W107" s="2248"/>
    </row>
    <row r="108" spans="1:23">
      <c r="A108" s="2248"/>
      <c r="B108" s="2251"/>
      <c r="C108" s="2256"/>
      <c r="D108" s="2252" t="s">
        <v>2126</v>
      </c>
      <c r="E108" s="2252"/>
      <c r="F108" s="2252"/>
      <c r="G108" s="2252"/>
      <c r="H108" s="2252"/>
      <c r="I108" s="2252"/>
      <c r="J108" s="2252"/>
      <c r="K108" s="2252"/>
      <c r="L108" s="2252"/>
      <c r="M108" s="2253"/>
      <c r="N108" s="2248"/>
      <c r="O108" s="2248"/>
      <c r="P108" s="2248"/>
      <c r="Q108" s="2248"/>
      <c r="R108" s="2248"/>
      <c r="S108" s="2248"/>
      <c r="T108" s="2248"/>
      <c r="U108" s="2248"/>
      <c r="V108" s="2248"/>
      <c r="W108" s="2248"/>
    </row>
    <row r="109" spans="1:23">
      <c r="A109" s="2248"/>
      <c r="B109" s="2251"/>
      <c r="C109" s="2256"/>
      <c r="D109" s="2252" t="s">
        <v>2125</v>
      </c>
      <c r="E109" s="2252"/>
      <c r="F109" s="2252"/>
      <c r="G109" s="2252"/>
      <c r="H109" s="2252"/>
      <c r="I109" s="2252"/>
      <c r="J109" s="2252"/>
      <c r="K109" s="2252"/>
      <c r="L109" s="2252"/>
      <c r="M109" s="2253"/>
      <c r="N109" s="2248"/>
      <c r="O109" s="2248"/>
      <c r="P109" s="2248"/>
      <c r="Q109" s="2248"/>
      <c r="R109" s="2248"/>
      <c r="S109" s="2248"/>
      <c r="T109" s="2248"/>
      <c r="U109" s="2248"/>
      <c r="V109" s="2248"/>
      <c r="W109" s="2248"/>
    </row>
    <row r="110" spans="1:23" ht="6" customHeight="1">
      <c r="A110" s="2248"/>
      <c r="B110" s="2251"/>
      <c r="C110" s="2256"/>
      <c r="D110" s="2252"/>
      <c r="E110" s="2252"/>
      <c r="F110" s="2252"/>
      <c r="G110" s="2252"/>
      <c r="H110" s="2252"/>
      <c r="I110" s="2252"/>
      <c r="J110" s="2252"/>
      <c r="K110" s="2252"/>
      <c r="L110" s="2252"/>
      <c r="M110" s="2253"/>
      <c r="N110" s="2248"/>
      <c r="O110" s="2248"/>
      <c r="P110" s="2248"/>
      <c r="Q110" s="2248"/>
      <c r="R110" s="2248"/>
      <c r="S110" s="2248"/>
      <c r="T110" s="2248"/>
      <c r="U110" s="2248"/>
      <c r="V110" s="2248"/>
      <c r="W110" s="2248"/>
    </row>
    <row r="111" spans="1:23">
      <c r="A111" s="2248"/>
      <c r="B111" s="2254" t="s">
        <v>1406</v>
      </c>
      <c r="C111" s="2258" t="s">
        <v>1908</v>
      </c>
      <c r="D111" s="2252"/>
      <c r="E111" s="2252"/>
      <c r="F111" s="2374">
        <f>+'TRIAL-BALANCE'!E8</f>
        <v>2021</v>
      </c>
      <c r="G111" s="2374"/>
      <c r="H111" s="2374"/>
      <c r="I111" s="2252"/>
      <c r="J111" s="2252"/>
      <c r="K111" s="2252"/>
      <c r="L111" s="2252"/>
      <c r="M111" s="2253"/>
      <c r="N111" s="2248"/>
      <c r="O111" s="2248"/>
      <c r="P111" s="2248"/>
      <c r="Q111" s="2248"/>
      <c r="R111" s="2248"/>
      <c r="S111" s="2248"/>
      <c r="T111" s="2248"/>
      <c r="U111" s="2248"/>
      <c r="V111" s="2248"/>
      <c r="W111" s="2248"/>
    </row>
    <row r="112" spans="1:23">
      <c r="A112" s="2248"/>
      <c r="B112" s="2251"/>
      <c r="C112" s="2256">
        <f>1+C105</f>
        <v>31</v>
      </c>
      <c r="D112" s="2252" t="s">
        <v>1407</v>
      </c>
      <c r="E112" s="2252"/>
      <c r="F112" s="2262"/>
      <c r="G112" s="2262"/>
      <c r="H112" s="2262"/>
      <c r="I112" s="2252"/>
      <c r="J112" s="2252"/>
      <c r="K112" s="2252"/>
      <c r="L112" s="2252"/>
      <c r="M112" s="2253"/>
      <c r="N112" s="2248"/>
      <c r="O112" s="2248"/>
      <c r="P112" s="2248"/>
      <c r="Q112" s="2248"/>
      <c r="R112" s="2248"/>
      <c r="S112" s="2248"/>
      <c r="T112" s="2248"/>
      <c r="U112" s="2248"/>
      <c r="V112" s="2248"/>
      <c r="W112" s="2248"/>
    </row>
    <row r="113" spans="1:23">
      <c r="A113" s="2248"/>
      <c r="B113" s="2251"/>
      <c r="C113" s="2252"/>
      <c r="D113" s="2252" t="s">
        <v>1408</v>
      </c>
      <c r="E113" s="2252"/>
      <c r="F113" s="2262"/>
      <c r="G113" s="2262"/>
      <c r="H113" s="2262"/>
      <c r="I113" s="2252"/>
      <c r="J113" s="2252"/>
      <c r="K113" s="2252"/>
      <c r="L113" s="2252"/>
      <c r="M113" s="2253"/>
      <c r="N113" s="2248"/>
      <c r="O113" s="2248"/>
      <c r="P113" s="2248"/>
      <c r="Q113" s="2248"/>
      <c r="R113" s="2248"/>
      <c r="S113" s="2248"/>
      <c r="T113" s="2248"/>
      <c r="U113" s="2248"/>
      <c r="V113" s="2248"/>
      <c r="W113" s="2248"/>
    </row>
    <row r="114" spans="1:23">
      <c r="A114" s="2248"/>
      <c r="B114" s="2251"/>
      <c r="C114" s="2256">
        <f>1+C112</f>
        <v>32</v>
      </c>
      <c r="D114" s="2262" t="s">
        <v>2243</v>
      </c>
      <c r="E114" s="2252"/>
      <c r="F114" s="2262"/>
      <c r="G114" s="2262"/>
      <c r="H114" s="2262"/>
      <c r="I114" s="2252"/>
      <c r="J114" s="2252"/>
      <c r="K114" s="2252"/>
      <c r="L114" s="2252"/>
      <c r="M114" s="2253"/>
      <c r="N114" s="2248"/>
      <c r="O114" s="2248"/>
      <c r="P114" s="2248"/>
      <c r="Q114" s="2248"/>
      <c r="R114" s="2248"/>
      <c r="S114" s="2248"/>
      <c r="T114" s="2248"/>
      <c r="U114" s="2248"/>
      <c r="V114" s="2248"/>
      <c r="W114" s="2248"/>
    </row>
    <row r="115" spans="1:23">
      <c r="A115" s="2248"/>
      <c r="B115" s="2251"/>
      <c r="C115" s="2252"/>
      <c r="D115" s="2252" t="s">
        <v>1409</v>
      </c>
      <c r="E115" s="2252"/>
      <c r="F115" s="2262"/>
      <c r="G115" s="2262"/>
      <c r="H115" s="2262"/>
      <c r="I115" s="2252"/>
      <c r="J115" s="2252"/>
      <c r="K115" s="2252"/>
      <c r="L115" s="2252"/>
      <c r="M115" s="2253"/>
      <c r="N115" s="2248"/>
      <c r="O115" s="2248"/>
      <c r="P115" s="2248"/>
      <c r="Q115" s="2248"/>
      <c r="R115" s="2248"/>
      <c r="S115" s="2248"/>
      <c r="T115" s="2248"/>
      <c r="U115" s="2248"/>
      <c r="V115" s="2248"/>
      <c r="W115" s="2248"/>
    </row>
    <row r="116" spans="1:23">
      <c r="A116" s="2248"/>
      <c r="B116" s="2251"/>
      <c r="C116" s="2252"/>
      <c r="D116" s="2262" t="s">
        <v>2244</v>
      </c>
      <c r="E116" s="2252"/>
      <c r="F116" s="2262"/>
      <c r="G116" s="2262"/>
      <c r="H116" s="2262"/>
      <c r="I116" s="2252"/>
      <c r="J116" s="2252"/>
      <c r="K116" s="2252"/>
      <c r="L116" s="2252"/>
      <c r="M116" s="2253"/>
      <c r="N116" s="2248"/>
      <c r="O116" s="2248"/>
      <c r="P116" s="2248"/>
      <c r="Q116" s="2248"/>
      <c r="R116" s="2248"/>
      <c r="S116" s="2248"/>
      <c r="T116" s="2248"/>
      <c r="U116" s="2248"/>
      <c r="V116" s="2248"/>
      <c r="W116" s="2248"/>
    </row>
    <row r="117" spans="1:23">
      <c r="A117" s="2248"/>
      <c r="B117" s="2251"/>
      <c r="C117" s="2252"/>
      <c r="D117" s="2252" t="s">
        <v>2127</v>
      </c>
      <c r="E117" s="2252"/>
      <c r="F117" s="2262"/>
      <c r="G117" s="2262"/>
      <c r="H117" s="2262"/>
      <c r="I117" s="2252"/>
      <c r="J117" s="2252"/>
      <c r="K117" s="2252"/>
      <c r="L117" s="2252"/>
      <c r="M117" s="2253"/>
      <c r="N117" s="2248"/>
      <c r="O117" s="2248"/>
      <c r="P117" s="2248"/>
      <c r="Q117" s="2248"/>
      <c r="R117" s="2248"/>
      <c r="S117" s="2248"/>
      <c r="T117" s="2248"/>
      <c r="U117" s="2248"/>
      <c r="V117" s="2248"/>
      <c r="W117" s="2248"/>
    </row>
    <row r="118" spans="1:23">
      <c r="A118" s="2248"/>
      <c r="B118" s="2251"/>
      <c r="C118" s="2252"/>
      <c r="D118" s="2270" t="s">
        <v>2245</v>
      </c>
      <c r="E118" s="2252"/>
      <c r="F118" s="2262"/>
      <c r="G118" s="2262"/>
      <c r="H118" s="2262"/>
      <c r="I118" s="2252"/>
      <c r="J118" s="2252"/>
      <c r="K118" s="2252"/>
      <c r="L118" s="2252"/>
      <c r="M118" s="2253"/>
      <c r="N118" s="2248"/>
      <c r="O118" s="2248"/>
      <c r="P118" s="2248"/>
      <c r="Q118" s="2248"/>
      <c r="R118" s="2248"/>
      <c r="S118" s="2248"/>
      <c r="T118" s="2248"/>
      <c r="U118" s="2248"/>
      <c r="V118" s="2248"/>
      <c r="W118" s="2248"/>
    </row>
    <row r="119" spans="1:23">
      <c r="A119" s="2248"/>
      <c r="B119" s="2251"/>
      <c r="C119" s="2256">
        <f>1+C114</f>
        <v>33</v>
      </c>
      <c r="D119" s="2252" t="s">
        <v>2246</v>
      </c>
      <c r="E119" s="2252"/>
      <c r="F119" s="2262"/>
      <c r="G119" s="2262"/>
      <c r="H119" s="2262"/>
      <c r="I119" s="2252"/>
      <c r="J119" s="2252"/>
      <c r="K119" s="2252"/>
      <c r="L119" s="2252"/>
      <c r="M119" s="2253"/>
      <c r="N119" s="2248"/>
      <c r="O119" s="2248"/>
      <c r="P119" s="2248"/>
      <c r="Q119" s="2248"/>
      <c r="R119" s="2248"/>
      <c r="S119" s="2248"/>
      <c r="T119" s="2248"/>
      <c r="U119" s="2248"/>
      <c r="V119" s="2248"/>
      <c r="W119" s="2248"/>
    </row>
    <row r="120" spans="1:23">
      <c r="A120" s="2248"/>
      <c r="B120" s="2251"/>
      <c r="C120" s="2252"/>
      <c r="D120" s="2252" t="s">
        <v>2035</v>
      </c>
      <c r="E120" s="2252"/>
      <c r="F120" s="2262"/>
      <c r="G120" s="2262"/>
      <c r="H120" s="2262"/>
      <c r="I120" s="2252"/>
      <c r="J120" s="2252"/>
      <c r="K120" s="2252"/>
      <c r="L120" s="2252"/>
      <c r="M120" s="2253"/>
      <c r="N120" s="2248"/>
      <c r="O120" s="2248"/>
      <c r="P120" s="2248"/>
      <c r="Q120" s="2248"/>
      <c r="R120" s="2248"/>
      <c r="S120" s="2248"/>
      <c r="T120" s="2248"/>
      <c r="U120" s="2248"/>
      <c r="V120" s="2248"/>
      <c r="W120" s="2248"/>
    </row>
    <row r="121" spans="1:23" ht="6" customHeight="1">
      <c r="A121" s="2248"/>
      <c r="B121" s="2251"/>
      <c r="C121" s="2256"/>
      <c r="D121" s="2252"/>
      <c r="E121" s="2252"/>
      <c r="F121" s="2262"/>
      <c r="G121" s="2262"/>
      <c r="H121" s="2262"/>
      <c r="I121" s="2252"/>
      <c r="J121" s="2252"/>
      <c r="K121" s="2252"/>
      <c r="L121" s="2252"/>
      <c r="M121" s="2253"/>
      <c r="N121" s="2248"/>
      <c r="O121" s="2248"/>
      <c r="P121" s="2248"/>
      <c r="Q121" s="2248"/>
      <c r="R121" s="2248"/>
      <c r="S121" s="2248"/>
      <c r="T121" s="2248"/>
      <c r="U121" s="2248"/>
      <c r="V121" s="2248"/>
      <c r="W121" s="2248"/>
    </row>
    <row r="122" spans="1:23">
      <c r="A122" s="2248"/>
      <c r="B122" s="2254" t="s">
        <v>1410</v>
      </c>
      <c r="C122" s="2258" t="s">
        <v>1907</v>
      </c>
      <c r="D122" s="2252"/>
      <c r="E122" s="2252"/>
      <c r="F122" s="2375" t="s">
        <v>1959</v>
      </c>
      <c r="G122" s="2376"/>
      <c r="H122" s="2376"/>
      <c r="I122" s="2252"/>
      <c r="J122" s="2252"/>
      <c r="K122" s="2252"/>
      <c r="L122" s="2252"/>
      <c r="M122" s="2253"/>
      <c r="N122" s="2248"/>
      <c r="O122" s="2248"/>
      <c r="P122" s="2248"/>
      <c r="Q122" s="2248"/>
      <c r="R122" s="2248"/>
      <c r="S122" s="2248"/>
      <c r="T122" s="2248"/>
      <c r="U122" s="2248"/>
      <c r="V122" s="2248"/>
      <c r="W122" s="2248"/>
    </row>
    <row r="123" spans="1:23">
      <c r="A123" s="2248"/>
      <c r="B123" s="2251"/>
      <c r="C123" s="2256">
        <f>1+C119</f>
        <v>34</v>
      </c>
      <c r="D123" s="2252" t="s">
        <v>1411</v>
      </c>
      <c r="E123" s="2252"/>
      <c r="F123" s="2262"/>
      <c r="G123" s="2262"/>
      <c r="H123" s="2262"/>
      <c r="I123" s="2252"/>
      <c r="J123" s="2252"/>
      <c r="K123" s="2252"/>
      <c r="L123" s="2252"/>
      <c r="M123" s="2253"/>
      <c r="N123" s="2248"/>
      <c r="O123" s="2248"/>
      <c r="P123" s="2248"/>
      <c r="Q123" s="2248"/>
      <c r="R123" s="2248"/>
      <c r="S123" s="2248"/>
      <c r="T123" s="2248"/>
      <c r="U123" s="2248"/>
      <c r="V123" s="2248"/>
      <c r="W123" s="2248"/>
    </row>
    <row r="124" spans="1:23">
      <c r="A124" s="2248"/>
      <c r="B124" s="2251"/>
      <c r="C124" s="2252"/>
      <c r="D124" s="2252" t="s">
        <v>1412</v>
      </c>
      <c r="E124" s="2252"/>
      <c r="F124" s="2262"/>
      <c r="G124" s="2262"/>
      <c r="H124" s="2262"/>
      <c r="I124" s="2252"/>
      <c r="J124" s="2252"/>
      <c r="K124" s="2252"/>
      <c r="L124" s="2252"/>
      <c r="M124" s="2253"/>
      <c r="N124" s="2248"/>
      <c r="O124" s="2248"/>
      <c r="P124" s="2248"/>
      <c r="Q124" s="2248"/>
      <c r="R124" s="2248"/>
      <c r="S124" s="2248"/>
      <c r="T124" s="2248"/>
      <c r="U124" s="2248"/>
      <c r="V124" s="2248"/>
      <c r="W124" s="2248"/>
    </row>
    <row r="125" spans="1:23">
      <c r="A125" s="2248"/>
      <c r="B125" s="2251"/>
      <c r="C125" s="2252"/>
      <c r="D125" s="2252" t="s">
        <v>2128</v>
      </c>
      <c r="E125" s="2252"/>
      <c r="F125" s="2252"/>
      <c r="G125" s="2252"/>
      <c r="H125" s="2252"/>
      <c r="I125" s="2252"/>
      <c r="J125" s="2252"/>
      <c r="K125" s="2252"/>
      <c r="L125" s="2252"/>
      <c r="M125" s="2253"/>
      <c r="N125" s="2248"/>
      <c r="O125" s="2248"/>
      <c r="P125" s="2248"/>
      <c r="Q125" s="2248"/>
      <c r="R125" s="2248"/>
      <c r="S125" s="2248"/>
      <c r="T125" s="2248"/>
      <c r="U125" s="2248"/>
      <c r="V125" s="2248"/>
      <c r="W125" s="2248"/>
    </row>
    <row r="126" spans="1:23">
      <c r="A126" s="2248"/>
      <c r="B126" s="2251"/>
      <c r="C126" s="2252"/>
      <c r="D126" s="2252" t="s">
        <v>1413</v>
      </c>
      <c r="E126" s="2252"/>
      <c r="F126" s="2252"/>
      <c r="G126" s="2252"/>
      <c r="H126" s="2252"/>
      <c r="I126" s="2252"/>
      <c r="J126" s="2252"/>
      <c r="K126" s="2252"/>
      <c r="L126" s="2252"/>
      <c r="M126" s="2253"/>
      <c r="N126" s="2248"/>
      <c r="O126" s="2248"/>
      <c r="P126" s="2248"/>
      <c r="Q126" s="2248"/>
      <c r="R126" s="2248"/>
      <c r="S126" s="2248"/>
      <c r="T126" s="2248"/>
      <c r="U126" s="2248"/>
      <c r="V126" s="2248"/>
      <c r="W126" s="2248"/>
    </row>
    <row r="127" spans="1:23">
      <c r="A127" s="2248"/>
      <c r="B127" s="2251"/>
      <c r="C127" s="2256">
        <f>1+C123</f>
        <v>35</v>
      </c>
      <c r="D127" s="2262" t="s">
        <v>2247</v>
      </c>
      <c r="E127" s="2252"/>
      <c r="F127" s="2252"/>
      <c r="G127" s="2252"/>
      <c r="H127" s="2252"/>
      <c r="I127" s="2252"/>
      <c r="J127" s="2252"/>
      <c r="K127" s="2252"/>
      <c r="L127" s="2252"/>
      <c r="M127" s="2253"/>
      <c r="N127" s="2248"/>
      <c r="O127" s="2248"/>
      <c r="P127" s="2248"/>
      <c r="Q127" s="2248"/>
      <c r="R127" s="2248"/>
      <c r="S127" s="2248"/>
      <c r="T127" s="2248"/>
      <c r="U127" s="2248"/>
      <c r="V127" s="2248"/>
      <c r="W127" s="2248"/>
    </row>
    <row r="128" spans="1:23">
      <c r="A128" s="2248"/>
      <c r="B128" s="2251"/>
      <c r="C128" s="2256">
        <f>1+C127</f>
        <v>36</v>
      </c>
      <c r="D128" s="2262" t="s">
        <v>1414</v>
      </c>
      <c r="E128" s="2252"/>
      <c r="F128" s="2252"/>
      <c r="G128" s="2252"/>
      <c r="H128" s="2252"/>
      <c r="I128" s="2252"/>
      <c r="J128" s="2252"/>
      <c r="K128" s="2252"/>
      <c r="L128" s="2252"/>
      <c r="M128" s="2253"/>
      <c r="N128" s="2248"/>
      <c r="O128" s="2248"/>
      <c r="P128" s="2248"/>
      <c r="Q128" s="2248"/>
      <c r="R128" s="2248"/>
      <c r="S128" s="2248"/>
      <c r="T128" s="2248"/>
      <c r="U128" s="2248"/>
      <c r="V128" s="2248"/>
      <c r="W128" s="2248"/>
    </row>
    <row r="129" spans="1:23" ht="6" customHeight="1">
      <c r="A129" s="2248"/>
      <c r="B129" s="2251"/>
      <c r="C129" s="2256"/>
      <c r="D129" s="2252"/>
      <c r="E129" s="2252"/>
      <c r="F129" s="2252"/>
      <c r="G129" s="2252"/>
      <c r="H129" s="2252"/>
      <c r="I129" s="2252"/>
      <c r="J129" s="2252"/>
      <c r="K129" s="2252"/>
      <c r="L129" s="2252"/>
      <c r="M129" s="2253"/>
      <c r="N129" s="2248"/>
      <c r="O129" s="2248"/>
      <c r="P129" s="2248"/>
      <c r="Q129" s="2248"/>
      <c r="R129" s="2248"/>
      <c r="S129" s="2248"/>
      <c r="T129" s="2248"/>
      <c r="U129" s="2248"/>
      <c r="V129" s="2248"/>
      <c r="W129" s="2248"/>
    </row>
    <row r="130" spans="1:23">
      <c r="A130" s="2248"/>
      <c r="B130" s="2254" t="s">
        <v>1415</v>
      </c>
      <c r="C130" s="2258" t="s">
        <v>1906</v>
      </c>
      <c r="D130" s="2252"/>
      <c r="E130" s="2252"/>
      <c r="F130" s="2377" t="s">
        <v>1957</v>
      </c>
      <c r="G130" s="2378"/>
      <c r="H130" s="2378"/>
      <c r="I130" s="2252"/>
      <c r="J130" s="2252"/>
      <c r="K130" s="2252"/>
      <c r="L130" s="2252"/>
      <c r="M130" s="2253"/>
      <c r="N130" s="2248"/>
      <c r="O130" s="2248"/>
      <c r="P130" s="2248"/>
      <c r="Q130" s="2248"/>
      <c r="R130" s="2248"/>
      <c r="S130" s="2248"/>
      <c r="T130" s="2248"/>
      <c r="U130" s="2248"/>
      <c r="V130" s="2248"/>
      <c r="W130" s="2248"/>
    </row>
    <row r="131" spans="1:23">
      <c r="A131" s="2248"/>
      <c r="B131" s="2251"/>
      <c r="C131" s="2256">
        <f>1+C128</f>
        <v>37</v>
      </c>
      <c r="D131" s="2252" t="s">
        <v>2248</v>
      </c>
      <c r="E131" s="2252"/>
      <c r="F131" s="2252"/>
      <c r="G131" s="2252"/>
      <c r="H131" s="2252"/>
      <c r="I131" s="2252"/>
      <c r="J131" s="2252"/>
      <c r="K131" s="2252"/>
      <c r="L131" s="2252"/>
      <c r="M131" s="2253"/>
      <c r="N131" s="2248"/>
      <c r="O131" s="2248"/>
      <c r="P131" s="2248"/>
      <c r="Q131" s="2248"/>
      <c r="R131" s="2248"/>
      <c r="S131" s="2248"/>
      <c r="T131" s="2248"/>
      <c r="U131" s="2248"/>
      <c r="V131" s="2248"/>
      <c r="W131" s="2248"/>
    </row>
    <row r="132" spans="1:23">
      <c r="A132" s="2248"/>
      <c r="B132" s="2251"/>
      <c r="C132" s="2256">
        <f>1+C131</f>
        <v>38</v>
      </c>
      <c r="D132" s="2262" t="s">
        <v>2247</v>
      </c>
      <c r="E132" s="2252"/>
      <c r="F132" s="2252"/>
      <c r="G132" s="2252"/>
      <c r="H132" s="2252"/>
      <c r="I132" s="2252"/>
      <c r="J132" s="2252"/>
      <c r="K132" s="2252"/>
      <c r="L132" s="2252"/>
      <c r="M132" s="2253"/>
      <c r="N132" s="2248"/>
      <c r="O132" s="2248"/>
      <c r="P132" s="2248"/>
      <c r="Q132" s="2248"/>
      <c r="R132" s="2248"/>
      <c r="S132" s="2248"/>
      <c r="T132" s="2248"/>
      <c r="U132" s="2248"/>
      <c r="V132" s="2248"/>
      <c r="W132" s="2248"/>
    </row>
    <row r="133" spans="1:23">
      <c r="A133" s="2248"/>
      <c r="B133" s="2251"/>
      <c r="C133" s="2256">
        <f>1+C132</f>
        <v>39</v>
      </c>
      <c r="D133" s="2252" t="s">
        <v>1416</v>
      </c>
      <c r="E133" s="2252"/>
      <c r="F133" s="2252"/>
      <c r="G133" s="2252"/>
      <c r="H133" s="2252"/>
      <c r="I133" s="2252"/>
      <c r="J133" s="2252"/>
      <c r="K133" s="2252"/>
      <c r="L133" s="2252"/>
      <c r="M133" s="2253"/>
      <c r="N133" s="2248"/>
      <c r="O133" s="2248"/>
      <c r="P133" s="2248"/>
      <c r="Q133" s="2248"/>
      <c r="R133" s="2248"/>
      <c r="S133" s="2248"/>
      <c r="T133" s="2248"/>
      <c r="U133" s="2248"/>
      <c r="V133" s="2248"/>
      <c r="W133" s="2248"/>
    </row>
    <row r="134" spans="1:23">
      <c r="A134" s="2248"/>
      <c r="B134" s="2251"/>
      <c r="C134" s="2252"/>
      <c r="D134" s="2252" t="s">
        <v>1920</v>
      </c>
      <c r="E134" s="2252"/>
      <c r="F134" s="2252"/>
      <c r="G134" s="2252"/>
      <c r="H134" s="2379" t="s">
        <v>1962</v>
      </c>
      <c r="I134" s="2380"/>
      <c r="J134" s="2380"/>
      <c r="K134" s="2252" t="s">
        <v>1919</v>
      </c>
      <c r="L134" s="2252"/>
      <c r="M134" s="2253"/>
      <c r="N134" s="2248"/>
      <c r="O134" s="2248"/>
      <c r="P134" s="2248"/>
      <c r="Q134" s="2248"/>
      <c r="R134" s="2248"/>
      <c r="S134" s="2248"/>
      <c r="T134" s="2248"/>
      <c r="U134" s="2248"/>
      <c r="V134" s="2248"/>
      <c r="W134" s="2248"/>
    </row>
    <row r="135" spans="1:23">
      <c r="A135" s="2248"/>
      <c r="B135" s="2251"/>
      <c r="C135" s="2252"/>
      <c r="D135" s="2252" t="s">
        <v>2111</v>
      </c>
      <c r="E135" s="2252"/>
      <c r="F135" s="2252"/>
      <c r="G135" s="2252"/>
      <c r="H135" s="2252"/>
      <c r="I135" s="2252"/>
      <c r="J135" s="2252"/>
      <c r="K135" s="2252"/>
      <c r="L135" s="2252"/>
      <c r="M135" s="2253"/>
      <c r="N135" s="2248"/>
      <c r="O135" s="2248"/>
      <c r="P135" s="2248"/>
      <c r="Q135" s="2248"/>
      <c r="R135" s="2248"/>
      <c r="S135" s="2248"/>
      <c r="T135" s="2248"/>
      <c r="U135" s="2248"/>
      <c r="V135" s="2248"/>
      <c r="W135" s="2248"/>
    </row>
    <row r="136" spans="1:23">
      <c r="A136" s="2248"/>
      <c r="B136" s="2251"/>
      <c r="C136" s="2252"/>
      <c r="D136" s="2252" t="s">
        <v>2112</v>
      </c>
      <c r="E136" s="2252"/>
      <c r="F136" s="2252"/>
      <c r="G136" s="2252"/>
      <c r="H136" s="2252"/>
      <c r="I136" s="2252"/>
      <c r="J136" s="2252"/>
      <c r="K136" s="2252"/>
      <c r="L136" s="2252"/>
      <c r="M136" s="2253"/>
      <c r="N136" s="2248"/>
      <c r="O136" s="2248"/>
      <c r="P136" s="2248"/>
      <c r="Q136" s="2248"/>
      <c r="R136" s="2248"/>
      <c r="S136" s="2248"/>
      <c r="T136" s="2248"/>
      <c r="U136" s="2248"/>
      <c r="V136" s="2248"/>
      <c r="W136" s="2248"/>
    </row>
    <row r="137" spans="1:23">
      <c r="A137" s="2248"/>
      <c r="B137" s="2251"/>
      <c r="C137" s="2256">
        <f>1+C133</f>
        <v>40</v>
      </c>
      <c r="D137" s="2262" t="s">
        <v>1417</v>
      </c>
      <c r="E137" s="2252"/>
      <c r="F137" s="2252"/>
      <c r="G137" s="2252"/>
      <c r="H137" s="2252"/>
      <c r="I137" s="2252"/>
      <c r="J137" s="2252"/>
      <c r="K137" s="2252"/>
      <c r="L137" s="2252"/>
      <c r="M137" s="2253"/>
      <c r="N137" s="2248"/>
      <c r="O137" s="2248"/>
      <c r="P137" s="2248"/>
      <c r="Q137" s="2248"/>
      <c r="R137" s="2248"/>
      <c r="S137" s="2248"/>
      <c r="T137" s="2248"/>
      <c r="U137" s="2248"/>
      <c r="V137" s="2248"/>
      <c r="W137" s="2248"/>
    </row>
    <row r="138" spans="1:23" ht="6" customHeight="1">
      <c r="A138" s="2248"/>
      <c r="B138" s="2251"/>
      <c r="C138" s="2256"/>
      <c r="D138" s="2252"/>
      <c r="E138" s="2252"/>
      <c r="F138" s="2252"/>
      <c r="G138" s="2252"/>
      <c r="H138" s="2252"/>
      <c r="I138" s="2252"/>
      <c r="J138" s="2252"/>
      <c r="K138" s="2252"/>
      <c r="L138" s="2252"/>
      <c r="M138" s="2253"/>
      <c r="N138" s="2248"/>
      <c r="O138" s="2248"/>
      <c r="P138" s="2248"/>
      <c r="Q138" s="2248"/>
      <c r="R138" s="2248"/>
      <c r="S138" s="2248"/>
      <c r="T138" s="2248"/>
      <c r="U138" s="2248"/>
      <c r="V138" s="2248"/>
      <c r="W138" s="2248"/>
    </row>
    <row r="139" spans="1:23">
      <c r="A139" s="2248"/>
      <c r="B139" s="2254" t="s">
        <v>1418</v>
      </c>
      <c r="C139" s="2258" t="s">
        <v>1906</v>
      </c>
      <c r="D139" s="2252"/>
      <c r="E139" s="2252"/>
      <c r="F139" s="2366">
        <f>+'R &amp; E data-2020'!I12</f>
        <v>2020</v>
      </c>
      <c r="G139" s="2366"/>
      <c r="H139" s="2366"/>
      <c r="I139" s="2252"/>
      <c r="J139" s="2252"/>
      <c r="K139" s="2252"/>
      <c r="L139" s="2252"/>
      <c r="M139" s="2253"/>
      <c r="N139" s="2248"/>
      <c r="O139" s="2248"/>
      <c r="P139" s="2248"/>
      <c r="Q139" s="2248"/>
      <c r="R139" s="2248"/>
      <c r="S139" s="2248"/>
      <c r="T139" s="2248"/>
      <c r="U139" s="2248"/>
      <c r="V139" s="2248"/>
      <c r="W139" s="2248"/>
    </row>
    <row r="140" spans="1:23">
      <c r="A140" s="2248"/>
      <c r="B140" s="2251"/>
      <c r="C140" s="2256">
        <f>1+C137</f>
        <v>41</v>
      </c>
      <c r="D140" s="2262" t="s">
        <v>2249</v>
      </c>
      <c r="E140" s="2252"/>
      <c r="F140" s="2252"/>
      <c r="G140" s="2252"/>
      <c r="H140" s="2252"/>
      <c r="I140" s="2252"/>
      <c r="J140" s="2252"/>
      <c r="K140" s="2252"/>
      <c r="L140" s="2252"/>
      <c r="M140" s="2253"/>
      <c r="N140" s="2248"/>
      <c r="O140" s="2248"/>
      <c r="P140" s="2248"/>
      <c r="Q140" s="2248"/>
      <c r="R140" s="2248"/>
      <c r="S140" s="2248"/>
      <c r="T140" s="2248"/>
      <c r="U140" s="2248"/>
      <c r="V140" s="2248"/>
      <c r="W140" s="2248"/>
    </row>
    <row r="141" spans="1:23">
      <c r="A141" s="2248"/>
      <c r="B141" s="2251"/>
      <c r="C141" s="2256"/>
      <c r="D141" s="2271" t="s">
        <v>2250</v>
      </c>
      <c r="E141" s="2252"/>
      <c r="F141" s="2252"/>
      <c r="G141" s="2252"/>
      <c r="H141" s="2252"/>
      <c r="I141" s="2252"/>
      <c r="J141" s="2252"/>
      <c r="K141" s="2252"/>
      <c r="L141" s="2252"/>
      <c r="M141" s="2253"/>
      <c r="N141" s="2248"/>
      <c r="O141" s="2248"/>
      <c r="P141" s="2248"/>
      <c r="Q141" s="2248"/>
      <c r="R141" s="2248"/>
      <c r="S141" s="2248"/>
      <c r="T141" s="2248"/>
      <c r="U141" s="2248"/>
      <c r="V141" s="2248"/>
      <c r="W141" s="2248"/>
    </row>
    <row r="142" spans="1:23">
      <c r="A142" s="2248"/>
      <c r="B142" s="2251"/>
      <c r="C142" s="2256">
        <f>1+C140</f>
        <v>42</v>
      </c>
      <c r="D142" s="2252" t="s">
        <v>2129</v>
      </c>
      <c r="E142" s="2252"/>
      <c r="F142" s="2252"/>
      <c r="G142" s="2252"/>
      <c r="H142" s="2252"/>
      <c r="I142" s="2252"/>
      <c r="J142" s="2252"/>
      <c r="K142" s="2252"/>
      <c r="L142" s="2252"/>
      <c r="M142" s="2253"/>
      <c r="N142" s="2248"/>
      <c r="O142" s="2248"/>
      <c r="P142" s="2248"/>
      <c r="Q142" s="2248"/>
      <c r="R142" s="2248"/>
      <c r="S142" s="2248"/>
      <c r="T142" s="2248"/>
      <c r="U142" s="2248"/>
      <c r="V142" s="2248"/>
      <c r="W142" s="2248"/>
    </row>
    <row r="143" spans="1:23">
      <c r="A143" s="2248"/>
      <c r="B143" s="2251"/>
      <c r="C143" s="2256">
        <f>1+C142</f>
        <v>43</v>
      </c>
      <c r="D143" s="2252" t="s">
        <v>2251</v>
      </c>
      <c r="E143" s="2252"/>
      <c r="F143" s="2252"/>
      <c r="G143" s="2252"/>
      <c r="H143" s="2252"/>
      <c r="I143" s="2252"/>
      <c r="J143" s="2252"/>
      <c r="K143" s="2252"/>
      <c r="L143" s="2252"/>
      <c r="M143" s="2253"/>
      <c r="N143" s="2248"/>
      <c r="O143" s="2248"/>
      <c r="P143" s="2248"/>
      <c r="Q143" s="2248"/>
      <c r="R143" s="2248"/>
      <c r="S143" s="2248"/>
      <c r="T143" s="2248"/>
      <c r="U143" s="2248"/>
      <c r="V143" s="2248"/>
      <c r="W143" s="2248"/>
    </row>
    <row r="144" spans="1:23">
      <c r="A144" s="2248"/>
      <c r="B144" s="2251"/>
      <c r="C144" s="2252"/>
      <c r="D144" s="2355">
        <f>+'TRIAL-BALANCE'!E8</f>
        <v>2021</v>
      </c>
      <c r="E144" s="2355"/>
      <c r="F144" s="2355"/>
      <c r="G144" s="2355"/>
      <c r="H144" s="2252" t="s">
        <v>1917</v>
      </c>
      <c r="I144" s="2252"/>
      <c r="J144" s="2356">
        <f>+'TRIAL-BALANCE'!E8</f>
        <v>2021</v>
      </c>
      <c r="K144" s="2356"/>
      <c r="L144" s="2252" t="s">
        <v>1918</v>
      </c>
      <c r="M144" s="2253"/>
      <c r="N144" s="2248"/>
      <c r="O144" s="2248"/>
      <c r="P144" s="2248"/>
      <c r="Q144" s="2248"/>
      <c r="R144" s="2248"/>
      <c r="S144" s="2248"/>
      <c r="T144" s="2248"/>
      <c r="U144" s="2248"/>
      <c r="V144" s="2248"/>
      <c r="W144" s="2248"/>
    </row>
    <row r="145" spans="1:23" ht="6" customHeight="1">
      <c r="A145" s="2248"/>
      <c r="B145" s="2251"/>
      <c r="C145" s="2256"/>
      <c r="D145" s="2252"/>
      <c r="E145" s="2252"/>
      <c r="F145" s="2252"/>
      <c r="G145" s="2252"/>
      <c r="H145" s="2252"/>
      <c r="I145" s="2252"/>
      <c r="J145" s="2252"/>
      <c r="K145" s="2252"/>
      <c r="L145" s="2252"/>
      <c r="M145" s="2253"/>
      <c r="N145" s="2248"/>
      <c r="O145" s="2248"/>
      <c r="P145" s="2248"/>
      <c r="Q145" s="2248"/>
      <c r="R145" s="2248"/>
      <c r="S145" s="2248"/>
      <c r="T145" s="2248"/>
      <c r="U145" s="2248"/>
      <c r="V145" s="2248"/>
      <c r="W145" s="2248"/>
    </row>
    <row r="146" spans="1:23">
      <c r="A146" s="2248"/>
      <c r="B146" s="2254" t="s">
        <v>1419</v>
      </c>
      <c r="C146" s="2258" t="s">
        <v>1911</v>
      </c>
      <c r="D146" s="2252"/>
      <c r="E146" s="2252"/>
      <c r="F146" s="2357">
        <f>+'TRIAL-BALANCE'!E8</f>
        <v>2021</v>
      </c>
      <c r="G146" s="2357"/>
      <c r="H146" s="2357"/>
      <c r="I146" s="2357"/>
      <c r="J146" s="2258" t="s">
        <v>1900</v>
      </c>
      <c r="K146" s="2358">
        <f>+'TRIAL-BALANCE'!E8</f>
        <v>2021</v>
      </c>
      <c r="L146" s="2358"/>
      <c r="M146" s="2253"/>
      <c r="N146" s="2248"/>
      <c r="O146" s="2248"/>
      <c r="P146" s="2248"/>
      <c r="Q146" s="2248"/>
      <c r="R146" s="2248"/>
      <c r="S146" s="2248"/>
      <c r="T146" s="2248"/>
      <c r="U146" s="2248"/>
      <c r="V146" s="2248"/>
      <c r="W146" s="2248"/>
    </row>
    <row r="147" spans="1:23">
      <c r="A147" s="2248"/>
      <c r="B147" s="2251"/>
      <c r="C147" s="2256">
        <f>1+C143</f>
        <v>44</v>
      </c>
      <c r="D147" s="2252" t="s">
        <v>2113</v>
      </c>
      <c r="E147" s="2252"/>
      <c r="F147" s="2252"/>
      <c r="G147" s="2252"/>
      <c r="H147" s="2252"/>
      <c r="I147" s="2252"/>
      <c r="J147" s="2252"/>
      <c r="K147" s="2252"/>
      <c r="L147" s="2252"/>
      <c r="M147" s="2253"/>
      <c r="N147" s="2248"/>
      <c r="O147" s="2248"/>
      <c r="P147" s="2248"/>
      <c r="Q147" s="2248"/>
      <c r="R147" s="2248"/>
      <c r="S147" s="2248"/>
      <c r="T147" s="2248"/>
      <c r="U147" s="2248"/>
      <c r="V147" s="2248"/>
      <c r="W147" s="2248"/>
    </row>
    <row r="148" spans="1:23">
      <c r="A148" s="2248"/>
      <c r="B148" s="2251"/>
      <c r="C148" s="2256"/>
      <c r="D148" s="2252" t="s">
        <v>2130</v>
      </c>
      <c r="E148" s="2252"/>
      <c r="F148" s="2252"/>
      <c r="G148" s="2324"/>
      <c r="H148" s="2324"/>
      <c r="I148" s="2324"/>
      <c r="J148" s="2252"/>
      <c r="K148" s="2252"/>
      <c r="L148" s="2252"/>
      <c r="M148" s="2253"/>
      <c r="N148" s="2248"/>
      <c r="O148" s="2248"/>
      <c r="P148" s="2248"/>
      <c r="Q148" s="2248"/>
      <c r="R148" s="2248"/>
      <c r="S148" s="2248"/>
      <c r="T148" s="2248"/>
      <c r="U148" s="2248"/>
      <c r="V148" s="2248"/>
      <c r="W148" s="2248"/>
    </row>
    <row r="149" spans="1:23">
      <c r="A149" s="2248"/>
      <c r="B149" s="2251"/>
      <c r="C149" s="2256">
        <f>1+C147</f>
        <v>45</v>
      </c>
      <c r="D149" s="2252" t="s">
        <v>1902</v>
      </c>
      <c r="E149" s="2252"/>
      <c r="F149" s="2252"/>
      <c r="G149" s="2252"/>
      <c r="H149" s="2252"/>
      <c r="I149" s="2252"/>
      <c r="J149" s="2356">
        <f>+'TRIAL-BALANCE'!E8</f>
        <v>2021</v>
      </c>
      <c r="K149" s="2356"/>
      <c r="L149" s="2252" t="s">
        <v>1901</v>
      </c>
      <c r="M149" s="2253"/>
      <c r="N149" s="2248"/>
      <c r="O149" s="2248"/>
      <c r="P149" s="2248"/>
      <c r="Q149" s="2248"/>
      <c r="R149" s="2248"/>
      <c r="S149" s="2248"/>
      <c r="T149" s="2248"/>
      <c r="U149" s="2248"/>
      <c r="V149" s="2248"/>
      <c r="W149" s="2248"/>
    </row>
    <row r="150" spans="1:23">
      <c r="A150" s="2248"/>
      <c r="B150" s="2251"/>
      <c r="C150" s="2256"/>
      <c r="D150" s="2252" t="s">
        <v>2252</v>
      </c>
      <c r="E150" s="2252"/>
      <c r="F150" s="2359">
        <f>+'TRIAL-BALANCE'!E8</f>
        <v>2021</v>
      </c>
      <c r="G150" s="2359"/>
      <c r="H150" s="2359"/>
      <c r="I150" s="2267" t="s">
        <v>1903</v>
      </c>
      <c r="J150" s="2267"/>
      <c r="K150" s="2252"/>
      <c r="L150" s="2252"/>
      <c r="M150" s="2253"/>
      <c r="N150" s="2248"/>
      <c r="O150" s="2248"/>
      <c r="P150" s="2248"/>
      <c r="Q150" s="2248"/>
      <c r="R150" s="2248"/>
      <c r="S150" s="2248"/>
      <c r="T150" s="2248"/>
      <c r="U150" s="2248"/>
      <c r="V150" s="2248"/>
      <c r="W150" s="2248"/>
    </row>
    <row r="151" spans="1:23">
      <c r="A151" s="2248"/>
      <c r="B151" s="2251"/>
      <c r="C151" s="2256">
        <f>1+C149</f>
        <v>46</v>
      </c>
      <c r="D151" s="2252" t="s">
        <v>2253</v>
      </c>
      <c r="E151" s="2252"/>
      <c r="F151" s="2252"/>
      <c r="G151" s="2252"/>
      <c r="H151" s="2252"/>
      <c r="I151" s="2252"/>
      <c r="J151" s="2252"/>
      <c r="K151" s="2252"/>
      <c r="L151" s="2252"/>
      <c r="M151" s="2253"/>
      <c r="N151" s="2248"/>
      <c r="O151" s="2248"/>
      <c r="P151" s="2248"/>
      <c r="Q151" s="2248"/>
      <c r="R151" s="2248"/>
      <c r="S151" s="2248"/>
      <c r="T151" s="2248"/>
      <c r="U151" s="2248"/>
      <c r="V151" s="2248"/>
      <c r="W151" s="2248"/>
    </row>
    <row r="152" spans="1:23">
      <c r="A152" s="2248"/>
      <c r="B152" s="2251"/>
      <c r="C152" s="2252"/>
      <c r="D152" s="2265" t="s">
        <v>2254</v>
      </c>
      <c r="E152" s="2252"/>
      <c r="F152" s="2252"/>
      <c r="G152" s="2252"/>
      <c r="H152" s="2252"/>
      <c r="I152" s="2252"/>
      <c r="J152" s="2252"/>
      <c r="K152" s="2252"/>
      <c r="L152" s="2252"/>
      <c r="M152" s="2253"/>
      <c r="N152" s="2248"/>
      <c r="O152" s="2248"/>
      <c r="P152" s="2248"/>
      <c r="Q152" s="2248"/>
      <c r="R152" s="2248"/>
      <c r="S152" s="2248"/>
      <c r="T152" s="2248"/>
      <c r="U152" s="2248"/>
      <c r="V152" s="2248"/>
      <c r="W152" s="2248"/>
    </row>
    <row r="153" spans="1:23">
      <c r="A153" s="2248"/>
      <c r="B153" s="2251"/>
      <c r="C153" s="2252"/>
      <c r="D153" s="2272" t="s">
        <v>2255</v>
      </c>
      <c r="E153" s="2252"/>
      <c r="F153" s="2252"/>
      <c r="G153" s="2252"/>
      <c r="H153" s="2252"/>
      <c r="I153" s="2252"/>
      <c r="J153" s="2252"/>
      <c r="K153" s="2252"/>
      <c r="L153" s="2252"/>
      <c r="M153" s="2253"/>
      <c r="N153" s="2248"/>
      <c r="O153" s="2248"/>
      <c r="P153" s="2248"/>
      <c r="Q153" s="2248"/>
      <c r="R153" s="2248"/>
      <c r="S153" s="2248"/>
      <c r="T153" s="2248"/>
      <c r="U153" s="2248"/>
      <c r="V153" s="2248"/>
      <c r="W153" s="2248"/>
    </row>
    <row r="154" spans="1:23">
      <c r="A154" s="2248"/>
      <c r="B154" s="2251"/>
      <c r="C154" s="2256">
        <f>1+C151</f>
        <v>47</v>
      </c>
      <c r="D154" s="2325" t="s">
        <v>2256</v>
      </c>
      <c r="E154" s="2252"/>
      <c r="F154" s="2252"/>
      <c r="G154" s="2252"/>
      <c r="H154" s="2252"/>
      <c r="I154" s="2252"/>
      <c r="J154" s="2252"/>
      <c r="K154" s="2252"/>
      <c r="L154" s="2252"/>
      <c r="M154" s="2253"/>
      <c r="N154" s="2248"/>
      <c r="O154" s="2248"/>
      <c r="P154" s="2248"/>
      <c r="Q154" s="2248"/>
      <c r="R154" s="2248"/>
      <c r="S154" s="2248"/>
      <c r="T154" s="2248"/>
      <c r="U154" s="2248"/>
      <c r="V154" s="2248"/>
      <c r="W154" s="2248"/>
    </row>
    <row r="155" spans="1:23">
      <c r="A155" s="2248"/>
      <c r="B155" s="2251"/>
      <c r="C155" s="2252"/>
      <c r="D155" s="2257" t="s">
        <v>1421</v>
      </c>
      <c r="E155" s="2252"/>
      <c r="F155" s="2252"/>
      <c r="G155" s="2252"/>
      <c r="H155" s="2252"/>
      <c r="I155" s="2252"/>
      <c r="J155" s="2252"/>
      <c r="K155" s="2252"/>
      <c r="L155" s="2252"/>
      <c r="M155" s="2253"/>
      <c r="N155" s="2248"/>
      <c r="O155" s="2248"/>
      <c r="P155" s="2248"/>
      <c r="Q155" s="2248"/>
      <c r="R155" s="2248"/>
      <c r="S155" s="2248"/>
      <c r="T155" s="2248"/>
      <c r="U155" s="2248"/>
      <c r="V155" s="2248"/>
      <c r="W155" s="2248"/>
    </row>
    <row r="156" spans="1:23" ht="15" customHeight="1">
      <c r="A156" s="2248"/>
      <c r="B156" s="2251"/>
      <c r="C156" s="2252"/>
      <c r="D156" s="2265" t="s">
        <v>2257</v>
      </c>
      <c r="E156" s="2252"/>
      <c r="F156" s="2252"/>
      <c r="G156" s="2252"/>
      <c r="H156" s="2252"/>
      <c r="I156" s="2252"/>
      <c r="J156" s="2252"/>
      <c r="K156" s="2252"/>
      <c r="L156" s="2252"/>
      <c r="M156" s="2253"/>
      <c r="N156" s="2248"/>
      <c r="O156" s="2248"/>
      <c r="P156" s="2248"/>
      <c r="Q156" s="2248"/>
      <c r="R156" s="2248"/>
      <c r="S156" s="2248"/>
      <c r="T156" s="2248"/>
      <c r="U156" s="2248"/>
      <c r="V156" s="2248"/>
      <c r="W156" s="2248"/>
    </row>
    <row r="157" spans="1:23">
      <c r="A157" s="2248"/>
      <c r="B157" s="2251"/>
      <c r="C157" s="2256">
        <f>1+C154</f>
        <v>48</v>
      </c>
      <c r="D157" s="2325" t="s">
        <v>2258</v>
      </c>
      <c r="E157" s="2252"/>
      <c r="F157" s="2252"/>
      <c r="G157" s="2252"/>
      <c r="H157" s="2252"/>
      <c r="I157" s="2252"/>
      <c r="J157" s="2252"/>
      <c r="K157" s="2252"/>
      <c r="L157" s="2252"/>
      <c r="M157" s="2253"/>
      <c r="N157" s="2248"/>
      <c r="O157" s="2248"/>
      <c r="P157" s="2248"/>
      <c r="Q157" s="2248"/>
      <c r="R157" s="2248"/>
      <c r="S157" s="2248"/>
      <c r="T157" s="2248"/>
      <c r="U157" s="2248"/>
      <c r="V157" s="2248"/>
      <c r="W157" s="2248"/>
    </row>
    <row r="158" spans="1:23" ht="17.45" customHeight="1">
      <c r="A158" s="2248"/>
      <c r="B158" s="2251"/>
      <c r="C158" s="2252"/>
      <c r="D158" s="2257" t="s">
        <v>2259</v>
      </c>
      <c r="E158" s="2252"/>
      <c r="F158" s="2252"/>
      <c r="G158" s="2252"/>
      <c r="H158" s="2252"/>
      <c r="I158" s="2252"/>
      <c r="J158" s="2252"/>
      <c r="K158" s="2252"/>
      <c r="L158" s="2252"/>
      <c r="M158" s="2253"/>
      <c r="N158" s="2248"/>
      <c r="O158" s="2248"/>
      <c r="P158" s="2248"/>
      <c r="Q158" s="2248"/>
      <c r="R158" s="2248"/>
      <c r="S158" s="2248"/>
      <c r="T158" s="2248"/>
      <c r="U158" s="2248"/>
      <c r="V158" s="2248"/>
      <c r="W158" s="2248"/>
    </row>
    <row r="159" spans="1:23">
      <c r="A159" s="2248"/>
      <c r="B159" s="2251"/>
      <c r="C159" s="2252"/>
      <c r="D159" s="2265" t="s">
        <v>2260</v>
      </c>
      <c r="E159" s="2252"/>
      <c r="F159" s="2252"/>
      <c r="G159" s="2252"/>
      <c r="H159" s="2252"/>
      <c r="I159" s="2252"/>
      <c r="J159" s="2252"/>
      <c r="K159" s="2252"/>
      <c r="L159" s="2252"/>
      <c r="M159" s="2253"/>
      <c r="N159" s="2248"/>
      <c r="O159" s="2248"/>
      <c r="P159" s="2248"/>
      <c r="Q159" s="2248"/>
      <c r="R159" s="2248"/>
      <c r="S159" s="2248"/>
      <c r="T159" s="2248"/>
      <c r="U159" s="2248"/>
      <c r="V159" s="2248"/>
      <c r="W159" s="2248"/>
    </row>
    <row r="160" spans="1:23">
      <c r="A160" s="2248"/>
      <c r="B160" s="2251"/>
      <c r="C160" s="2256">
        <f>1+C157</f>
        <v>49</v>
      </c>
      <c r="D160" s="2325" t="s">
        <v>1422</v>
      </c>
      <c r="E160" s="2252"/>
      <c r="F160" s="2252"/>
      <c r="G160" s="2252"/>
      <c r="H160" s="2252"/>
      <c r="I160" s="2252"/>
      <c r="J160" s="2252"/>
      <c r="K160" s="2252"/>
      <c r="L160" s="2252"/>
      <c r="M160" s="2253"/>
      <c r="N160" s="2248"/>
      <c r="O160" s="2248"/>
      <c r="P160" s="2248"/>
      <c r="Q160" s="2248"/>
      <c r="R160" s="2248"/>
      <c r="S160" s="2248"/>
      <c r="T160" s="2248"/>
      <c r="U160" s="2248"/>
      <c r="V160" s="2248"/>
      <c r="W160" s="2248"/>
    </row>
    <row r="161" spans="1:23" ht="15" customHeight="1">
      <c r="A161" s="2248"/>
      <c r="B161" s="2251"/>
      <c r="C161" s="2252"/>
      <c r="D161" s="2325" t="s">
        <v>2261</v>
      </c>
      <c r="E161" s="2252"/>
      <c r="F161" s="2252"/>
      <c r="G161" s="2252"/>
      <c r="H161" s="2252"/>
      <c r="I161" s="2252"/>
      <c r="J161" s="2252"/>
      <c r="K161" s="2252"/>
      <c r="L161" s="2252"/>
      <c r="M161" s="2253"/>
      <c r="N161" s="2248"/>
      <c r="O161" s="2248"/>
      <c r="P161" s="2248"/>
      <c r="Q161" s="2248"/>
      <c r="R161" s="2248"/>
      <c r="S161" s="2248"/>
      <c r="T161" s="2248"/>
      <c r="U161" s="2248"/>
      <c r="V161" s="2248"/>
      <c r="W161" s="2248"/>
    </row>
    <row r="162" spans="1:23" ht="15" customHeight="1">
      <c r="A162" s="2248"/>
      <c r="B162" s="2251"/>
      <c r="C162" s="2252"/>
      <c r="D162" s="2252" t="s">
        <v>2263</v>
      </c>
      <c r="E162" s="2360" t="s">
        <v>1959</v>
      </c>
      <c r="F162" s="2361"/>
      <c r="G162" s="2361"/>
      <c r="H162" s="2252" t="s">
        <v>1904</v>
      </c>
      <c r="I162" s="2252"/>
      <c r="J162" s="2252"/>
      <c r="K162" s="2326" t="s">
        <v>2264</v>
      </c>
      <c r="L162" s="2252" t="s">
        <v>1930</v>
      </c>
      <c r="M162" s="2253"/>
      <c r="N162" s="2248"/>
      <c r="O162" s="2248"/>
      <c r="P162" s="2248"/>
      <c r="Q162" s="2248"/>
      <c r="R162" s="2248"/>
      <c r="S162" s="2248"/>
      <c r="T162" s="2248"/>
      <c r="U162" s="2248"/>
      <c r="V162" s="2248"/>
      <c r="W162" s="2248"/>
    </row>
    <row r="163" spans="1:23" ht="15" customHeight="1">
      <c r="A163" s="2248"/>
      <c r="B163" s="2251"/>
      <c r="C163" s="2252"/>
      <c r="D163" s="2325" t="s">
        <v>1929</v>
      </c>
      <c r="E163" s="2252"/>
      <c r="F163" s="2252"/>
      <c r="G163" s="2252"/>
      <c r="H163" s="2252"/>
      <c r="I163" s="2252"/>
      <c r="J163" s="2252"/>
      <c r="K163" s="2252"/>
      <c r="L163" s="2252"/>
      <c r="M163" s="2253"/>
      <c r="N163" s="2248"/>
      <c r="O163" s="2248"/>
      <c r="P163" s="2248"/>
      <c r="Q163" s="2248"/>
      <c r="R163" s="2248"/>
      <c r="S163" s="2248"/>
      <c r="T163" s="2248"/>
      <c r="U163" s="2248"/>
      <c r="V163" s="2248"/>
      <c r="W163" s="2248"/>
    </row>
    <row r="164" spans="1:23" ht="15" customHeight="1">
      <c r="A164" s="2248"/>
      <c r="B164" s="2251"/>
      <c r="C164" s="2252"/>
      <c r="D164" s="2325" t="s">
        <v>1423</v>
      </c>
      <c r="E164" s="2252"/>
      <c r="F164" s="2252"/>
      <c r="G164" s="2252"/>
      <c r="H164" s="2252"/>
      <c r="I164" s="2252"/>
      <c r="J164" s="2252"/>
      <c r="K164" s="2252"/>
      <c r="L164" s="2252"/>
      <c r="M164" s="2253"/>
      <c r="N164" s="2248"/>
      <c r="O164" s="2248"/>
      <c r="P164" s="2248"/>
      <c r="Q164" s="2248"/>
      <c r="R164" s="2248"/>
      <c r="S164" s="2248"/>
      <c r="T164" s="2248"/>
      <c r="U164" s="2248"/>
      <c r="V164" s="2248"/>
      <c r="W164" s="2248"/>
    </row>
    <row r="165" spans="1:23" ht="15" customHeight="1">
      <c r="A165" s="2248"/>
      <c r="B165" s="2251"/>
      <c r="C165" s="2252"/>
      <c r="D165" s="2325" t="s">
        <v>1424</v>
      </c>
      <c r="E165" s="2252"/>
      <c r="F165" s="2252"/>
      <c r="G165" s="2252"/>
      <c r="H165" s="2252"/>
      <c r="I165" s="2252"/>
      <c r="J165" s="2252"/>
      <c r="K165" s="2252"/>
      <c r="L165" s="2252"/>
      <c r="M165" s="2253"/>
      <c r="N165" s="2248"/>
      <c r="O165" s="2248"/>
      <c r="P165" s="2248"/>
      <c r="Q165" s="2248"/>
      <c r="R165" s="2248"/>
      <c r="S165" s="2248"/>
      <c r="T165" s="2248"/>
      <c r="U165" s="2248"/>
      <c r="V165" s="2248"/>
      <c r="W165" s="2248"/>
    </row>
    <row r="166" spans="1:23">
      <c r="A166" s="2248"/>
      <c r="B166" s="2251"/>
      <c r="C166" s="2256">
        <f>1+C160</f>
        <v>50</v>
      </c>
      <c r="D166" s="2265" t="s">
        <v>2262</v>
      </c>
      <c r="E166" s="2252"/>
      <c r="F166" s="2252"/>
      <c r="G166" s="2252"/>
      <c r="H166" s="2252"/>
      <c r="I166" s="2252"/>
      <c r="J166" s="2252"/>
      <c r="K166" s="2252"/>
      <c r="L166" s="2252"/>
      <c r="M166" s="2253"/>
      <c r="N166" s="2248"/>
      <c r="O166" s="2248"/>
      <c r="P166" s="2248"/>
      <c r="Q166" s="2248"/>
      <c r="R166" s="2248"/>
      <c r="S166" s="2248"/>
      <c r="T166" s="2248"/>
      <c r="U166" s="2248"/>
      <c r="V166" s="2248"/>
      <c r="W166" s="2248"/>
    </row>
    <row r="167" spans="1:23">
      <c r="A167" s="2248"/>
      <c r="B167" s="2251"/>
      <c r="C167" s="2252"/>
      <c r="D167" s="2362">
        <f>+'TRIAL-BALANCE'!E8</f>
        <v>2021</v>
      </c>
      <c r="E167" s="2362"/>
      <c r="F167" s="2362"/>
      <c r="G167" s="2267" t="s">
        <v>2265</v>
      </c>
      <c r="H167" s="2252"/>
      <c r="I167" s="2252"/>
      <c r="J167" s="2252"/>
      <c r="K167" s="2252"/>
      <c r="L167" s="2252"/>
      <c r="M167" s="2253"/>
      <c r="N167" s="2248"/>
      <c r="O167" s="2248"/>
      <c r="P167" s="2248"/>
      <c r="Q167" s="2248"/>
      <c r="R167" s="2248"/>
      <c r="S167" s="2248"/>
      <c r="T167" s="2248"/>
      <c r="U167" s="2248"/>
      <c r="V167" s="2248"/>
      <c r="W167" s="2248"/>
    </row>
    <row r="168" spans="1:23">
      <c r="A168" s="2248"/>
      <c r="B168" s="2251"/>
      <c r="C168" s="2252"/>
      <c r="D168" s="2252" t="s">
        <v>2000</v>
      </c>
      <c r="E168" s="2252"/>
      <c r="F168" s="2252"/>
      <c r="G168" s="2252"/>
      <c r="H168" s="2252"/>
      <c r="I168" s="2252"/>
      <c r="J168" s="2252"/>
      <c r="K168" s="2252"/>
      <c r="L168" s="2252"/>
      <c r="M168" s="2253"/>
      <c r="N168" s="2248"/>
      <c r="O168" s="2248"/>
      <c r="P168" s="2248"/>
      <c r="Q168" s="2248"/>
      <c r="R168" s="2248"/>
      <c r="S168" s="2248"/>
      <c r="T168" s="2248"/>
      <c r="U168" s="2248"/>
      <c r="V168" s="2248"/>
      <c r="W168" s="2248"/>
    </row>
    <row r="169" spans="1:23">
      <c r="A169" s="2248"/>
      <c r="B169" s="2251"/>
      <c r="C169" s="2252"/>
      <c r="D169" s="2252" t="s">
        <v>2266</v>
      </c>
      <c r="E169" s="2252"/>
      <c r="F169" s="2252"/>
      <c r="G169" s="2252"/>
      <c r="H169" s="2252"/>
      <c r="I169" s="2252"/>
      <c r="J169" s="2252"/>
      <c r="K169" s="2252"/>
      <c r="L169" s="2252"/>
      <c r="M169" s="2253"/>
      <c r="N169" s="2248"/>
      <c r="O169" s="2248"/>
      <c r="P169" s="2248"/>
      <c r="Q169" s="2248"/>
      <c r="R169" s="2248"/>
      <c r="S169" s="2248"/>
      <c r="T169" s="2248"/>
      <c r="U169" s="2248"/>
      <c r="V169" s="2248"/>
      <c r="W169" s="2248"/>
    </row>
    <row r="170" spans="1:23" ht="6" customHeight="1">
      <c r="A170" s="2248"/>
      <c r="B170" s="2251"/>
      <c r="C170" s="2256"/>
      <c r="D170" s="2252"/>
      <c r="E170" s="2252"/>
      <c r="F170" s="2252"/>
      <c r="G170" s="2252"/>
      <c r="H170" s="2252"/>
      <c r="I170" s="2252"/>
      <c r="J170" s="2252"/>
      <c r="K170" s="2252"/>
      <c r="L170" s="2252"/>
      <c r="M170" s="2253"/>
      <c r="N170" s="2248"/>
      <c r="O170" s="2248"/>
      <c r="P170" s="2248"/>
      <c r="Q170" s="2248"/>
      <c r="R170" s="2248"/>
      <c r="S170" s="2248"/>
      <c r="T170" s="2248"/>
      <c r="U170" s="2248"/>
      <c r="V170" s="2248"/>
      <c r="W170" s="2248"/>
    </row>
    <row r="171" spans="1:23">
      <c r="A171" s="2248"/>
      <c r="B171" s="2254" t="s">
        <v>1425</v>
      </c>
      <c r="C171" s="2258" t="s">
        <v>1905</v>
      </c>
      <c r="D171" s="2252"/>
      <c r="E171" s="2252"/>
      <c r="F171" s="2363">
        <f>+'TRIAL-BALANCE'!E8</f>
        <v>2021</v>
      </c>
      <c r="G171" s="2363"/>
      <c r="H171" s="2363"/>
      <c r="I171" s="2364">
        <f>+'TRIAL-BALANCE'!E8</f>
        <v>2021</v>
      </c>
      <c r="J171" s="2364"/>
      <c r="K171" s="2252"/>
      <c r="L171" s="2252"/>
      <c r="M171" s="2253"/>
      <c r="N171" s="2248"/>
      <c r="O171" s="2248"/>
      <c r="P171" s="2248"/>
      <c r="Q171" s="2248"/>
      <c r="R171" s="2248"/>
      <c r="S171" s="2248"/>
      <c r="T171" s="2248"/>
      <c r="U171" s="2248"/>
      <c r="V171" s="2248"/>
      <c r="W171" s="2248"/>
    </row>
    <row r="172" spans="1:23">
      <c r="A172" s="2248"/>
      <c r="B172" s="2251"/>
      <c r="C172" s="2256">
        <f>1+C166</f>
        <v>51</v>
      </c>
      <c r="D172" s="2252" t="s">
        <v>1426</v>
      </c>
      <c r="E172" s="2252"/>
      <c r="F172" s="2252"/>
      <c r="G172" s="2252"/>
      <c r="H172" s="2252"/>
      <c r="I172" s="2252"/>
      <c r="J172" s="2252"/>
      <c r="K172" s="2252"/>
      <c r="L172" s="2252"/>
      <c r="M172" s="2253"/>
      <c r="N172" s="2248"/>
      <c r="O172" s="2248"/>
      <c r="P172" s="2248"/>
      <c r="Q172" s="2248"/>
      <c r="R172" s="2248"/>
      <c r="S172" s="2248"/>
      <c r="T172" s="2248"/>
      <c r="U172" s="2248"/>
      <c r="V172" s="2248"/>
      <c r="W172" s="2248"/>
    </row>
    <row r="173" spans="1:23">
      <c r="A173" s="2248"/>
      <c r="B173" s="2251"/>
      <c r="C173" s="2256"/>
      <c r="D173" s="2252" t="s">
        <v>1420</v>
      </c>
      <c r="E173" s="2252"/>
      <c r="F173" s="2252"/>
      <c r="G173" s="2252"/>
      <c r="H173" s="2252"/>
      <c r="I173" s="2252"/>
      <c r="J173" s="2252"/>
      <c r="K173" s="2252"/>
      <c r="L173" s="2252"/>
      <c r="M173" s="2253"/>
      <c r="N173" s="2248"/>
      <c r="O173" s="2248"/>
      <c r="P173" s="2248"/>
      <c r="Q173" s="2248"/>
      <c r="R173" s="2248"/>
      <c r="S173" s="2248"/>
      <c r="T173" s="2248"/>
      <c r="U173" s="2248"/>
      <c r="V173" s="2248"/>
      <c r="W173" s="2248"/>
    </row>
    <row r="174" spans="1:23">
      <c r="A174" s="2248"/>
      <c r="B174" s="2251"/>
      <c r="C174" s="2256">
        <f>1+C172</f>
        <v>52</v>
      </c>
      <c r="D174" s="2262" t="s">
        <v>1913</v>
      </c>
      <c r="E174" s="2252"/>
      <c r="F174" s="2252"/>
      <c r="G174" s="2252"/>
      <c r="H174" s="2252"/>
      <c r="I174" s="2252"/>
      <c r="J174" s="2252"/>
      <c r="K174" s="2327">
        <f>+'TRIAL-BALANCE'!E8</f>
        <v>2021</v>
      </c>
      <c r="L174" s="2252" t="s">
        <v>1931</v>
      </c>
      <c r="M174" s="2253"/>
      <c r="N174" s="2248"/>
      <c r="O174" s="2248"/>
      <c r="P174" s="2248"/>
      <c r="Q174" s="2248"/>
      <c r="R174" s="2248"/>
      <c r="S174" s="2248"/>
      <c r="T174" s="2248"/>
      <c r="U174" s="2248"/>
      <c r="V174" s="2248"/>
      <c r="W174" s="2248"/>
    </row>
    <row r="175" spans="1:23">
      <c r="A175" s="2248"/>
      <c r="B175" s="2251"/>
      <c r="C175" s="2256"/>
      <c r="D175" s="2252" t="s">
        <v>1932</v>
      </c>
      <c r="F175" s="2365">
        <f>+'TRIAL-BALANCE'!E8</f>
        <v>2021</v>
      </c>
      <c r="G175" s="2365"/>
      <c r="H175" s="2365"/>
      <c r="I175" s="2252" t="s">
        <v>1912</v>
      </c>
      <c r="J175" s="2252"/>
      <c r="K175" s="2252"/>
      <c r="L175" s="2252"/>
      <c r="M175" s="2253"/>
      <c r="N175" s="2248"/>
      <c r="O175" s="2248"/>
      <c r="P175" s="2248"/>
      <c r="Q175" s="2248"/>
      <c r="R175" s="2248"/>
      <c r="S175" s="2248"/>
      <c r="T175" s="2248"/>
      <c r="U175" s="2248"/>
      <c r="V175" s="2248"/>
      <c r="W175" s="2248"/>
    </row>
    <row r="176" spans="1:23">
      <c r="A176" s="2248"/>
      <c r="B176" s="2251"/>
      <c r="C176" s="2256">
        <f>1+C174</f>
        <v>53</v>
      </c>
      <c r="D176" s="2262" t="s">
        <v>2267</v>
      </c>
      <c r="E176" s="2252"/>
      <c r="F176" s="2252"/>
      <c r="G176" s="2252"/>
      <c r="H176" s="2252"/>
      <c r="I176" s="2252"/>
      <c r="J176" s="2252"/>
      <c r="K176" s="2252"/>
      <c r="L176" s="2252"/>
      <c r="M176" s="2253"/>
      <c r="N176" s="2248"/>
      <c r="O176" s="2248"/>
      <c r="P176" s="2248"/>
      <c r="Q176" s="2248"/>
      <c r="R176" s="2248"/>
      <c r="S176" s="2248"/>
      <c r="T176" s="2248"/>
      <c r="U176" s="2248"/>
      <c r="V176" s="2248"/>
      <c r="W176" s="2248"/>
    </row>
    <row r="177" spans="1:23">
      <c r="A177" s="2248"/>
      <c r="B177" s="2251"/>
      <c r="C177" s="2252"/>
      <c r="D177" s="2252" t="s">
        <v>2268</v>
      </c>
      <c r="E177" s="2252"/>
      <c r="F177" s="2252"/>
      <c r="G177" s="2252"/>
      <c r="H177" s="2252"/>
      <c r="I177" s="2252"/>
      <c r="J177" s="2252"/>
      <c r="K177" s="2252"/>
      <c r="L177" s="2252"/>
      <c r="M177" s="2253"/>
      <c r="N177" s="2248"/>
      <c r="O177" s="2248"/>
      <c r="P177" s="2248"/>
      <c r="Q177" s="2248"/>
      <c r="R177" s="2248"/>
      <c r="S177" s="2248"/>
      <c r="T177" s="2248"/>
      <c r="U177" s="2248"/>
      <c r="V177" s="2248"/>
      <c r="W177" s="2248"/>
    </row>
    <row r="178" spans="1:23">
      <c r="A178" s="2248"/>
      <c r="B178" s="2251"/>
      <c r="C178" s="2252"/>
      <c r="D178" s="2252" t="s">
        <v>2269</v>
      </c>
      <c r="E178" s="2252"/>
      <c r="F178" s="2252"/>
      <c r="G178" s="2252"/>
      <c r="H178" s="2252"/>
      <c r="I178" s="2252"/>
      <c r="J178" s="2252"/>
      <c r="K178" s="2252"/>
      <c r="L178" s="2252"/>
      <c r="M178" s="2253"/>
      <c r="N178" s="2248"/>
      <c r="O178" s="2248"/>
      <c r="P178" s="2248"/>
      <c r="Q178" s="2248"/>
      <c r="R178" s="2248"/>
      <c r="S178" s="2248"/>
      <c r="T178" s="2248"/>
      <c r="U178" s="2248"/>
      <c r="V178" s="2248"/>
      <c r="W178" s="2248"/>
    </row>
    <row r="179" spans="1:23" ht="15" customHeight="1">
      <c r="A179" s="2248"/>
      <c r="B179" s="2251"/>
      <c r="C179" s="2252"/>
      <c r="D179" s="2262" t="s">
        <v>2270</v>
      </c>
      <c r="E179" s="2252"/>
      <c r="F179" s="2252"/>
      <c r="G179" s="2252"/>
      <c r="H179" s="2252"/>
      <c r="I179" s="2252"/>
      <c r="J179" s="2252"/>
      <c r="K179" s="2252"/>
      <c r="L179" s="2252"/>
      <c r="M179" s="2253"/>
      <c r="N179" s="2248"/>
      <c r="O179" s="2248"/>
      <c r="P179" s="2248"/>
      <c r="Q179" s="2248"/>
      <c r="R179" s="2248"/>
      <c r="S179" s="2248"/>
      <c r="T179" s="2248"/>
      <c r="U179" s="2248"/>
      <c r="V179" s="2248"/>
      <c r="W179" s="2248"/>
    </row>
    <row r="180" spans="1:23" ht="15" customHeight="1">
      <c r="A180" s="2248"/>
      <c r="B180" s="2251"/>
      <c r="C180" s="2252"/>
      <c r="D180" s="2262" t="s">
        <v>1914</v>
      </c>
      <c r="E180" s="2354">
        <f>+'R &amp; E data-2020'!I12</f>
        <v>2020</v>
      </c>
      <c r="F180" s="2354"/>
      <c r="G180" s="2354"/>
      <c r="H180" s="2354"/>
      <c r="I180" s="2252" t="s">
        <v>1915</v>
      </c>
      <c r="J180" s="2252"/>
      <c r="K180" s="2252"/>
      <c r="L180" s="2252"/>
      <c r="M180" s="2253"/>
      <c r="N180" s="2248"/>
      <c r="O180" s="2248"/>
      <c r="P180" s="2248"/>
      <c r="Q180" s="2248"/>
      <c r="R180" s="2248"/>
      <c r="S180" s="2248"/>
      <c r="T180" s="2248"/>
      <c r="U180" s="2248"/>
      <c r="V180" s="2248"/>
      <c r="W180" s="2248"/>
    </row>
    <row r="181" spans="1:23" ht="15" customHeight="1">
      <c r="A181" s="2248"/>
      <c r="B181" s="2251"/>
      <c r="C181" s="2252"/>
      <c r="D181" s="2265" t="s">
        <v>2271</v>
      </c>
      <c r="E181" s="2252"/>
      <c r="F181" s="2252"/>
      <c r="G181" s="2252"/>
      <c r="H181" s="2252"/>
      <c r="I181" s="2252"/>
      <c r="J181" s="2252"/>
      <c r="K181" s="2252"/>
      <c r="L181" s="2252"/>
      <c r="M181" s="2253"/>
      <c r="N181" s="2248"/>
      <c r="O181" s="2248"/>
      <c r="P181" s="2248"/>
      <c r="Q181" s="2248"/>
      <c r="R181" s="2248"/>
      <c r="S181" s="2248"/>
      <c r="T181" s="2248"/>
      <c r="U181" s="2248"/>
      <c r="V181" s="2248"/>
      <c r="W181" s="2248"/>
    </row>
    <row r="182" spans="1:23">
      <c r="A182" s="2248"/>
      <c r="B182" s="2251"/>
      <c r="C182" s="2256">
        <f>1+C176</f>
        <v>54</v>
      </c>
      <c r="D182" s="2325" t="s">
        <v>1427</v>
      </c>
      <c r="E182" s="2257"/>
      <c r="F182" s="2257"/>
      <c r="G182" s="2257"/>
      <c r="H182" s="2257"/>
      <c r="I182" s="2257"/>
      <c r="J182" s="2257"/>
      <c r="K182" s="2257"/>
      <c r="L182" s="2257"/>
      <c r="M182" s="2328"/>
      <c r="N182" s="2248"/>
      <c r="O182" s="2248"/>
      <c r="P182" s="2248"/>
      <c r="Q182" s="2248"/>
      <c r="R182" s="2248"/>
      <c r="S182" s="2248"/>
      <c r="T182" s="2248"/>
      <c r="U182" s="2248"/>
      <c r="V182" s="2248"/>
      <c r="W182" s="2248"/>
    </row>
    <row r="183" spans="1:23" ht="15" customHeight="1">
      <c r="A183" s="2248"/>
      <c r="B183" s="2251"/>
      <c r="C183" s="2252"/>
      <c r="D183" s="2325" t="s">
        <v>2272</v>
      </c>
      <c r="E183" s="2257"/>
      <c r="F183" s="2257"/>
      <c r="G183" s="2257"/>
      <c r="H183" s="2257"/>
      <c r="I183" s="2257"/>
      <c r="J183" s="2257"/>
      <c r="K183" s="2257"/>
      <c r="L183" s="2257"/>
      <c r="M183" s="2328"/>
      <c r="N183" s="2248"/>
      <c r="O183" s="2248"/>
      <c r="P183" s="2248"/>
      <c r="Q183" s="2248"/>
      <c r="R183" s="2248"/>
      <c r="S183" s="2248"/>
      <c r="T183" s="2248"/>
      <c r="U183" s="2248"/>
      <c r="V183" s="2248"/>
      <c r="W183" s="2248"/>
    </row>
    <row r="184" spans="1:23" ht="15" customHeight="1">
      <c r="A184" s="2248"/>
      <c r="B184" s="2251"/>
      <c r="C184" s="2252"/>
      <c r="D184" s="2325" t="s">
        <v>2273</v>
      </c>
      <c r="E184" s="2257"/>
      <c r="F184" s="2257"/>
      <c r="G184" s="2257"/>
      <c r="H184" s="2257"/>
      <c r="I184" s="2257"/>
      <c r="J184" s="2257"/>
      <c r="K184" s="2329" t="s">
        <v>1957</v>
      </c>
      <c r="L184" s="2257" t="s">
        <v>1933</v>
      </c>
      <c r="M184" s="2328"/>
      <c r="N184" s="2248"/>
      <c r="O184" s="2248"/>
      <c r="P184" s="2248"/>
      <c r="Q184" s="2248"/>
      <c r="R184" s="2248"/>
      <c r="S184" s="2248"/>
      <c r="T184" s="2248"/>
      <c r="U184" s="2248"/>
      <c r="V184" s="2248"/>
      <c r="W184" s="2248"/>
    </row>
    <row r="185" spans="1:23" ht="15" customHeight="1">
      <c r="A185" s="2248"/>
      <c r="B185" s="2251"/>
      <c r="C185" s="2252"/>
      <c r="D185" s="2325" t="s">
        <v>2274</v>
      </c>
      <c r="E185" s="2257"/>
      <c r="F185" s="2257"/>
      <c r="G185" s="2257"/>
      <c r="H185" s="2257"/>
      <c r="I185" s="2257"/>
      <c r="J185" s="2257"/>
      <c r="K185" s="2257"/>
      <c r="L185" s="2257"/>
      <c r="M185" s="2328"/>
      <c r="N185" s="2248"/>
      <c r="O185" s="2248"/>
      <c r="P185" s="2248"/>
      <c r="Q185" s="2248"/>
      <c r="R185" s="2248"/>
      <c r="S185" s="2248"/>
      <c r="T185" s="2248"/>
      <c r="U185" s="2248"/>
      <c r="V185" s="2248"/>
      <c r="W185" s="2248"/>
    </row>
    <row r="186" spans="1:23" ht="15" customHeight="1">
      <c r="A186" s="2248"/>
      <c r="B186" s="2251"/>
      <c r="C186" s="2252"/>
      <c r="D186" s="2325" t="s">
        <v>1428</v>
      </c>
      <c r="E186" s="2257"/>
      <c r="F186" s="2257"/>
      <c r="G186" s="2257"/>
      <c r="H186" s="2257"/>
      <c r="I186" s="2257"/>
      <c r="J186" s="2257"/>
      <c r="K186" s="2257"/>
      <c r="L186" s="2257"/>
      <c r="M186" s="2328"/>
      <c r="N186" s="2248"/>
      <c r="O186" s="2248"/>
      <c r="P186" s="2248"/>
      <c r="Q186" s="2248"/>
      <c r="R186" s="2248"/>
      <c r="S186" s="2248"/>
      <c r="T186" s="2248"/>
      <c r="U186" s="2248"/>
      <c r="V186" s="2248"/>
      <c r="W186" s="2248"/>
    </row>
    <row r="187" spans="1:23">
      <c r="A187" s="2248"/>
      <c r="B187" s="2251"/>
      <c r="C187" s="2256">
        <f>1+C182</f>
        <v>55</v>
      </c>
      <c r="D187" s="2265" t="s">
        <v>2275</v>
      </c>
      <c r="E187" s="2252"/>
      <c r="F187" s="2252"/>
      <c r="G187" s="2252"/>
      <c r="H187" s="2252"/>
      <c r="I187" s="2252"/>
      <c r="J187" s="2252"/>
      <c r="K187" s="2252"/>
      <c r="L187" s="2252"/>
      <c r="M187" s="2253"/>
      <c r="N187" s="2248"/>
      <c r="O187" s="2248"/>
      <c r="P187" s="2248"/>
      <c r="Q187" s="2248"/>
      <c r="R187" s="2248"/>
      <c r="S187" s="2248"/>
      <c r="T187" s="2248"/>
      <c r="U187" s="2248"/>
      <c r="V187" s="2248"/>
      <c r="W187" s="2248"/>
    </row>
    <row r="188" spans="1:23">
      <c r="A188" s="2248"/>
      <c r="B188" s="2251"/>
      <c r="C188" s="2252"/>
      <c r="D188" s="2347">
        <f>+'TRIAL-BALANCE'!E8</f>
        <v>2021</v>
      </c>
      <c r="E188" s="2347"/>
      <c r="F188" s="2273" t="s">
        <v>1916</v>
      </c>
      <c r="G188" s="2252"/>
      <c r="H188" s="2252"/>
      <c r="I188" s="2252"/>
      <c r="J188" s="2252"/>
      <c r="K188" s="2252"/>
      <c r="L188" s="2252"/>
      <c r="M188" s="2253"/>
      <c r="N188" s="2248"/>
      <c r="O188" s="2248"/>
      <c r="P188" s="2248"/>
      <c r="Q188" s="2248"/>
      <c r="R188" s="2248"/>
      <c r="S188" s="2248"/>
      <c r="T188" s="2248"/>
      <c r="U188" s="2248"/>
      <c r="V188" s="2248"/>
      <c r="W188" s="2248"/>
    </row>
    <row r="189" spans="1:23">
      <c r="A189" s="2248"/>
      <c r="B189" s="2251"/>
      <c r="C189" s="2252"/>
      <c r="D189" s="2252" t="s">
        <v>2000</v>
      </c>
      <c r="E189" s="2252"/>
      <c r="F189" s="2252"/>
      <c r="G189" s="2252"/>
      <c r="H189" s="2252"/>
      <c r="I189" s="2252"/>
      <c r="J189" s="2252"/>
      <c r="K189" s="2252"/>
      <c r="L189" s="2252"/>
      <c r="M189" s="2253"/>
      <c r="N189" s="2248"/>
      <c r="O189" s="2248"/>
      <c r="P189" s="2248"/>
      <c r="Q189" s="2248"/>
      <c r="R189" s="2248"/>
      <c r="S189" s="2248"/>
      <c r="T189" s="2248"/>
      <c r="U189" s="2248"/>
      <c r="V189" s="2248"/>
      <c r="W189" s="2248"/>
    </row>
    <row r="190" spans="1:23">
      <c r="A190" s="2248"/>
      <c r="B190" s="2251"/>
      <c r="C190" s="2252"/>
      <c r="D190" s="2252" t="s">
        <v>2266</v>
      </c>
      <c r="E190" s="2252"/>
      <c r="F190" s="2252"/>
      <c r="G190" s="2252"/>
      <c r="H190" s="2252"/>
      <c r="I190" s="2252"/>
      <c r="J190" s="2252"/>
      <c r="K190" s="2252"/>
      <c r="L190" s="2252"/>
      <c r="M190" s="2253"/>
      <c r="N190" s="2248"/>
      <c r="O190" s="2248"/>
      <c r="P190" s="2248"/>
      <c r="Q190" s="2248"/>
      <c r="R190" s="2248"/>
      <c r="S190" s="2248"/>
      <c r="T190" s="2248"/>
      <c r="U190" s="2248"/>
      <c r="V190" s="2248"/>
      <c r="W190" s="2248"/>
    </row>
    <row r="191" spans="1:23" ht="6" customHeight="1">
      <c r="A191" s="2248"/>
      <c r="B191" s="2251"/>
      <c r="C191" s="2256"/>
      <c r="D191" s="2252"/>
      <c r="E191" s="2252"/>
      <c r="F191" s="2252"/>
      <c r="G191" s="2252"/>
      <c r="H191" s="2252"/>
      <c r="I191" s="2252"/>
      <c r="J191" s="2252"/>
      <c r="K191" s="2252"/>
      <c r="L191" s="2252"/>
      <c r="M191" s="2253"/>
      <c r="N191" s="2248"/>
      <c r="O191" s="2248"/>
      <c r="P191" s="2248"/>
      <c r="Q191" s="2248"/>
      <c r="R191" s="2248"/>
      <c r="S191" s="2248"/>
      <c r="T191" s="2248"/>
      <c r="U191" s="2248"/>
      <c r="V191" s="2248"/>
      <c r="W191" s="2248"/>
    </row>
    <row r="192" spans="1:23">
      <c r="A192" s="2248"/>
      <c r="B192" s="2254" t="s">
        <v>1429</v>
      </c>
      <c r="C192" s="2258" t="s">
        <v>1906</v>
      </c>
      <c r="D192" s="2252"/>
      <c r="E192" s="2252"/>
      <c r="F192" s="2348" t="s">
        <v>2003</v>
      </c>
      <c r="G192" s="2349"/>
      <c r="H192" s="2349"/>
      <c r="I192" s="2252"/>
      <c r="J192" s="2252"/>
      <c r="K192" s="2252"/>
      <c r="L192" s="2252"/>
      <c r="M192" s="2253"/>
      <c r="N192" s="2248"/>
      <c r="O192" s="2248"/>
      <c r="P192" s="2248"/>
      <c r="Q192" s="2248"/>
      <c r="R192" s="2248"/>
      <c r="S192" s="2248"/>
      <c r="T192" s="2248"/>
      <c r="U192" s="2248"/>
      <c r="V192" s="2248"/>
      <c r="W192" s="2248"/>
    </row>
    <row r="193" spans="1:23">
      <c r="A193" s="2248"/>
      <c r="B193" s="2251"/>
      <c r="C193" s="2256">
        <f>1+C187</f>
        <v>56</v>
      </c>
      <c r="D193" s="2252" t="s">
        <v>2005</v>
      </c>
      <c r="E193" s="2252"/>
      <c r="F193" s="2252"/>
      <c r="G193" s="2252"/>
      <c r="H193" s="2252"/>
      <c r="I193" s="2252"/>
      <c r="J193" s="2252"/>
      <c r="K193" s="2252"/>
      <c r="L193" s="2252"/>
      <c r="M193" s="2253"/>
      <c r="N193" s="2248"/>
      <c r="O193" s="2248"/>
      <c r="P193" s="2248"/>
      <c r="Q193" s="2248"/>
      <c r="R193" s="2248"/>
      <c r="S193" s="2248"/>
      <c r="T193" s="2248"/>
      <c r="U193" s="2248"/>
      <c r="V193" s="2248"/>
      <c r="W193" s="2248"/>
    </row>
    <row r="194" spans="1:23">
      <c r="A194" s="2248"/>
      <c r="B194" s="2251"/>
      <c r="C194" s="2252"/>
      <c r="D194" s="2252" t="s">
        <v>2004</v>
      </c>
      <c r="E194" s="2252"/>
      <c r="F194" s="2252"/>
      <c r="G194" s="2252"/>
      <c r="H194" s="2252"/>
      <c r="I194" s="2252"/>
      <c r="J194" s="2252"/>
      <c r="K194" s="2252"/>
      <c r="L194" s="2252"/>
      <c r="M194" s="2253"/>
      <c r="N194" s="2248"/>
      <c r="O194" s="2248"/>
      <c r="P194" s="2248"/>
      <c r="Q194" s="2248"/>
      <c r="R194" s="2248"/>
      <c r="S194" s="2248"/>
      <c r="T194" s="2248"/>
      <c r="U194" s="2248"/>
      <c r="V194" s="2248"/>
      <c r="W194" s="2248"/>
    </row>
    <row r="195" spans="1:23">
      <c r="A195" s="2248"/>
      <c r="B195" s="2251"/>
      <c r="C195" s="2256">
        <f>1+C193</f>
        <v>57</v>
      </c>
      <c r="D195" s="2252" t="s">
        <v>2276</v>
      </c>
      <c r="E195" s="2252"/>
      <c r="F195" s="2252"/>
      <c r="G195" s="2252"/>
      <c r="H195" s="2252"/>
      <c r="I195" s="2252"/>
      <c r="J195" s="2252"/>
      <c r="K195" s="2252"/>
      <c r="L195" s="2252"/>
      <c r="M195" s="2253"/>
      <c r="N195" s="2248"/>
      <c r="O195" s="2248"/>
      <c r="P195" s="2248"/>
      <c r="Q195" s="2248"/>
      <c r="R195" s="2248"/>
      <c r="S195" s="2248"/>
      <c r="T195" s="2248"/>
      <c r="U195" s="2248"/>
      <c r="V195" s="2248"/>
      <c r="W195" s="2248"/>
    </row>
    <row r="196" spans="1:23">
      <c r="A196" s="2248"/>
      <c r="B196" s="2251"/>
      <c r="C196" s="2252"/>
      <c r="D196" s="2252" t="s">
        <v>2006</v>
      </c>
      <c r="E196" s="2252"/>
      <c r="F196" s="2252"/>
      <c r="G196" s="2252"/>
      <c r="H196" s="2252"/>
      <c r="I196" s="2252"/>
      <c r="J196" s="2252"/>
      <c r="K196" s="2252"/>
      <c r="L196" s="2252"/>
      <c r="M196" s="2253"/>
      <c r="N196" s="2248"/>
      <c r="O196" s="2248"/>
      <c r="P196" s="2248"/>
      <c r="Q196" s="2248"/>
      <c r="R196" s="2248"/>
      <c r="S196" s="2248"/>
      <c r="T196" s="2248"/>
      <c r="U196" s="2248"/>
      <c r="V196" s="2248"/>
      <c r="W196" s="2248"/>
    </row>
    <row r="197" spans="1:23">
      <c r="A197" s="2248"/>
      <c r="B197" s="2251"/>
      <c r="C197" s="2252"/>
      <c r="D197" s="2252" t="s">
        <v>2277</v>
      </c>
      <c r="E197" s="2252"/>
      <c r="F197" s="2252"/>
      <c r="G197" s="2252"/>
      <c r="H197" s="2252"/>
      <c r="I197" s="2252"/>
      <c r="J197" s="2252"/>
      <c r="K197" s="2252"/>
      <c r="L197" s="2252"/>
      <c r="M197" s="2253"/>
      <c r="N197" s="2248"/>
      <c r="O197" s="2248"/>
      <c r="P197" s="2248"/>
      <c r="Q197" s="2248"/>
      <c r="R197" s="2248"/>
      <c r="S197" s="2248"/>
      <c r="T197" s="2248"/>
      <c r="U197" s="2248"/>
      <c r="V197" s="2248"/>
      <c r="W197" s="2248"/>
    </row>
    <row r="198" spans="1:23">
      <c r="A198" s="2248"/>
      <c r="B198" s="2251"/>
      <c r="C198" s="2256">
        <f>1+C195</f>
        <v>58</v>
      </c>
      <c r="D198" s="2252" t="s">
        <v>2278</v>
      </c>
      <c r="E198" s="2252"/>
      <c r="F198" s="2252"/>
      <c r="G198" s="2252"/>
      <c r="H198" s="2252"/>
      <c r="I198" s="2252"/>
      <c r="J198" s="2252"/>
      <c r="K198" s="2252"/>
      <c r="L198" s="2252"/>
      <c r="M198" s="2253"/>
      <c r="N198" s="2248"/>
      <c r="O198" s="2248"/>
      <c r="P198" s="2248"/>
      <c r="Q198" s="2248"/>
      <c r="R198" s="2248"/>
      <c r="S198" s="2248"/>
      <c r="T198" s="2248"/>
      <c r="U198" s="2248"/>
      <c r="V198" s="2248"/>
      <c r="W198" s="2248"/>
    </row>
    <row r="199" spans="1:23">
      <c r="A199" s="2248"/>
      <c r="B199" s="2251"/>
      <c r="C199" s="2252"/>
      <c r="D199" s="2252" t="s">
        <v>2279</v>
      </c>
      <c r="E199" s="2252"/>
      <c r="F199" s="2252"/>
      <c r="G199" s="2252"/>
      <c r="H199" s="2252"/>
      <c r="I199" s="2252"/>
      <c r="J199" s="2252"/>
      <c r="K199" s="2252"/>
      <c r="L199" s="2252"/>
      <c r="M199" s="2253"/>
      <c r="N199" s="2248"/>
      <c r="O199" s="2248"/>
      <c r="P199" s="2248"/>
      <c r="Q199" s="2248"/>
      <c r="R199" s="2248"/>
      <c r="S199" s="2248"/>
      <c r="T199" s="2248"/>
      <c r="U199" s="2248"/>
      <c r="V199" s="2248"/>
      <c r="W199" s="2248"/>
    </row>
    <row r="200" spans="1:23">
      <c r="A200" s="2248"/>
      <c r="B200" s="2251"/>
      <c r="C200" s="2252"/>
      <c r="D200" s="2252" t="s">
        <v>2280</v>
      </c>
      <c r="E200" s="2252"/>
      <c r="F200" s="2252"/>
      <c r="G200" s="2252"/>
      <c r="H200" s="2252"/>
      <c r="I200" s="2252"/>
      <c r="J200" s="2252"/>
      <c r="K200" s="2252"/>
      <c r="L200" s="2252"/>
      <c r="M200" s="2253"/>
      <c r="N200" s="2248"/>
      <c r="O200" s="2248"/>
      <c r="P200" s="2248"/>
      <c r="Q200" s="2248"/>
      <c r="R200" s="2248"/>
      <c r="S200" s="2248"/>
      <c r="T200" s="2248"/>
      <c r="U200" s="2248"/>
      <c r="V200" s="2248"/>
      <c r="W200" s="2248"/>
    </row>
    <row r="201" spans="1:23">
      <c r="A201" s="2248"/>
      <c r="B201" s="2251"/>
      <c r="C201" s="2252"/>
      <c r="D201" s="2252" t="s">
        <v>2008</v>
      </c>
      <c r="E201" s="2252"/>
      <c r="F201" s="2252"/>
      <c r="G201" s="2252"/>
      <c r="H201" s="2252"/>
      <c r="I201" s="2252"/>
      <c r="J201" s="2252"/>
      <c r="K201" s="2252"/>
      <c r="L201" s="2252"/>
      <c r="M201" s="2253"/>
      <c r="N201" s="2248"/>
      <c r="O201" s="2248"/>
      <c r="P201" s="2248"/>
      <c r="Q201" s="2248"/>
      <c r="R201" s="2248"/>
      <c r="S201" s="2248"/>
      <c r="T201" s="2248"/>
      <c r="U201" s="2248"/>
      <c r="V201" s="2248"/>
      <c r="W201" s="2248"/>
    </row>
    <row r="202" spans="1:23">
      <c r="A202" s="2248"/>
      <c r="B202" s="2251"/>
      <c r="C202" s="2252"/>
      <c r="D202" s="2252" t="s">
        <v>2281</v>
      </c>
      <c r="E202" s="2252"/>
      <c r="F202" s="2252"/>
      <c r="G202" s="2252"/>
      <c r="H202" s="2252"/>
      <c r="I202" s="2252"/>
      <c r="J202" s="2252"/>
      <c r="K202" s="2252"/>
      <c r="L202" s="2252"/>
      <c r="M202" s="2253"/>
      <c r="N202" s="2248"/>
      <c r="O202" s="2248"/>
      <c r="P202" s="2248"/>
      <c r="Q202" s="2248"/>
      <c r="R202" s="2248"/>
      <c r="S202" s="2248"/>
      <c r="T202" s="2248"/>
      <c r="U202" s="2248"/>
      <c r="V202" s="2248"/>
      <c r="W202" s="2248"/>
    </row>
    <row r="203" spans="1:23">
      <c r="A203" s="2248"/>
      <c r="B203" s="2251"/>
      <c r="C203" s="2252"/>
      <c r="D203" s="2252" t="s">
        <v>2282</v>
      </c>
      <c r="E203" s="2252"/>
      <c r="F203" s="2252"/>
      <c r="G203" s="2252"/>
      <c r="H203" s="2252"/>
      <c r="I203" s="2252"/>
      <c r="J203" s="2252"/>
      <c r="K203" s="2252"/>
      <c r="L203" s="2252"/>
      <c r="M203" s="2253"/>
      <c r="N203" s="2248"/>
      <c r="O203" s="2248"/>
      <c r="P203" s="2248"/>
      <c r="Q203" s="2248"/>
      <c r="R203" s="2248"/>
      <c r="S203" s="2248"/>
      <c r="T203" s="2248"/>
      <c r="U203" s="2248"/>
      <c r="V203" s="2248"/>
      <c r="W203" s="2248"/>
    </row>
    <row r="204" spans="1:23">
      <c r="A204" s="2248"/>
      <c r="B204" s="2251"/>
      <c r="C204" s="2256">
        <f>1+C198</f>
        <v>59</v>
      </c>
      <c r="D204" s="2252" t="s">
        <v>2283</v>
      </c>
      <c r="E204" s="2252"/>
      <c r="F204" s="2252"/>
      <c r="G204" s="2252"/>
      <c r="H204" s="2252"/>
      <c r="I204" s="2252"/>
      <c r="J204" s="2252"/>
      <c r="K204" s="2252"/>
      <c r="L204" s="2252"/>
      <c r="M204" s="2253"/>
      <c r="N204" s="2248"/>
      <c r="O204" s="2248"/>
      <c r="P204" s="2248"/>
      <c r="Q204" s="2248"/>
      <c r="R204" s="2248"/>
      <c r="S204" s="2248"/>
      <c r="T204" s="2248"/>
      <c r="U204" s="2248"/>
      <c r="V204" s="2248"/>
      <c r="W204" s="2248"/>
    </row>
    <row r="205" spans="1:23">
      <c r="A205" s="2248"/>
      <c r="B205" s="2251"/>
      <c r="C205" s="2252"/>
      <c r="D205" s="2252" t="s">
        <v>2284</v>
      </c>
      <c r="E205" s="2252"/>
      <c r="F205" s="2252"/>
      <c r="G205" s="2252"/>
      <c r="H205" s="2252"/>
      <c r="I205" s="2252"/>
      <c r="J205" s="2252"/>
      <c r="K205" s="2252"/>
      <c r="L205" s="2252"/>
      <c r="M205" s="2253"/>
      <c r="N205" s="2248"/>
      <c r="O205" s="2248"/>
      <c r="P205" s="2248"/>
      <c r="Q205" s="2248"/>
      <c r="R205" s="2248"/>
      <c r="S205" s="2248"/>
      <c r="T205" s="2248"/>
      <c r="U205" s="2248"/>
      <c r="V205" s="2248"/>
      <c r="W205" s="2248"/>
    </row>
    <row r="206" spans="1:23">
      <c r="A206" s="2248"/>
      <c r="B206" s="2251"/>
      <c r="C206" s="2252"/>
      <c r="D206" s="2252" t="s">
        <v>2285</v>
      </c>
      <c r="E206" s="2252"/>
      <c r="F206" s="2252"/>
      <c r="G206" s="2252"/>
      <c r="H206" s="2252"/>
      <c r="I206" s="2252"/>
      <c r="J206" s="2252"/>
      <c r="K206" s="2252"/>
      <c r="L206" s="2252"/>
      <c r="M206" s="2253"/>
      <c r="N206" s="2248"/>
      <c r="O206" s="2248"/>
      <c r="P206" s="2248"/>
      <c r="Q206" s="2248"/>
      <c r="R206" s="2248"/>
      <c r="S206" s="2248"/>
      <c r="T206" s="2248"/>
      <c r="U206" s="2248"/>
      <c r="V206" s="2248"/>
      <c r="W206" s="2248"/>
    </row>
    <row r="207" spans="1:23">
      <c r="A207" s="2248"/>
      <c r="B207" s="2251"/>
      <c r="C207" s="2256">
        <f>1+C204</f>
        <v>60</v>
      </c>
      <c r="D207" s="2252" t="s">
        <v>2146</v>
      </c>
      <c r="E207" s="2252"/>
      <c r="F207" s="2252"/>
      <c r="G207" s="2252"/>
      <c r="H207" s="2252"/>
      <c r="I207" s="2252"/>
      <c r="J207" s="2252"/>
      <c r="K207" s="2252"/>
      <c r="L207" s="2252"/>
      <c r="M207" s="2253"/>
      <c r="N207" s="2248"/>
      <c r="O207" s="2248"/>
      <c r="P207" s="2248"/>
      <c r="Q207" s="2248"/>
      <c r="R207" s="2248"/>
      <c r="S207" s="2248"/>
      <c r="T207" s="2248"/>
      <c r="U207" s="2248"/>
      <c r="V207" s="2248"/>
      <c r="W207" s="2248"/>
    </row>
    <row r="208" spans="1:23">
      <c r="A208" s="2248"/>
      <c r="B208" s="2251"/>
      <c r="C208" s="2252"/>
      <c r="D208" s="2252" t="s">
        <v>2286</v>
      </c>
      <c r="E208" s="2252"/>
      <c r="F208" s="2252"/>
      <c r="G208" s="2252"/>
      <c r="H208" s="2252"/>
      <c r="I208" s="2252"/>
      <c r="J208" s="2252"/>
      <c r="K208" s="2252"/>
      <c r="L208" s="2252"/>
      <c r="M208" s="2253"/>
      <c r="N208" s="2248"/>
      <c r="O208" s="2248"/>
      <c r="P208" s="2248"/>
      <c r="Q208" s="2248"/>
      <c r="R208" s="2248"/>
      <c r="S208" s="2248"/>
      <c r="T208" s="2248"/>
      <c r="U208" s="2248"/>
      <c r="V208" s="2248"/>
      <c r="W208" s="2248"/>
    </row>
    <row r="209" spans="1:23">
      <c r="A209" s="2248"/>
      <c r="B209" s="2251"/>
      <c r="C209" s="2252"/>
      <c r="D209" s="2252" t="s">
        <v>2088</v>
      </c>
      <c r="E209" s="2252"/>
      <c r="F209" s="2252"/>
      <c r="G209" s="2252"/>
      <c r="H209" s="2252"/>
      <c r="I209" s="2252"/>
      <c r="J209" s="2252"/>
      <c r="K209" s="2252"/>
      <c r="L209" s="2252"/>
      <c r="M209" s="2253"/>
      <c r="N209" s="2248"/>
      <c r="O209" s="2248"/>
      <c r="P209" s="2248"/>
      <c r="Q209" s="2248"/>
      <c r="R209" s="2248"/>
      <c r="S209" s="2248"/>
      <c r="T209" s="2248"/>
      <c r="U209" s="2248"/>
      <c r="V209" s="2248"/>
      <c r="W209" s="2248"/>
    </row>
    <row r="210" spans="1:23">
      <c r="A210" s="2248"/>
      <c r="B210" s="2251"/>
      <c r="C210" s="2252"/>
      <c r="D210" s="2259" t="s">
        <v>2287</v>
      </c>
      <c r="E210" s="2260"/>
      <c r="F210" s="2260"/>
      <c r="G210" s="2260"/>
      <c r="H210" s="2260"/>
      <c r="I210" s="2252"/>
      <c r="J210" s="2252"/>
      <c r="K210" s="2252"/>
      <c r="L210" s="2252"/>
      <c r="M210" s="2253"/>
      <c r="N210" s="2248"/>
      <c r="O210" s="2248"/>
      <c r="P210" s="2248"/>
      <c r="Q210" s="2248"/>
      <c r="R210" s="2248"/>
      <c r="S210" s="2248"/>
      <c r="T210" s="2248"/>
      <c r="U210" s="2248"/>
      <c r="V210" s="2248"/>
      <c r="W210" s="2248"/>
    </row>
    <row r="211" spans="1:23">
      <c r="A211" s="2248"/>
      <c r="B211" s="2251"/>
      <c r="C211" s="2256">
        <f>1+C207</f>
        <v>61</v>
      </c>
      <c r="D211" s="2252" t="s">
        <v>2007</v>
      </c>
      <c r="E211" s="2252"/>
      <c r="F211" s="2252"/>
      <c r="G211" s="2252"/>
      <c r="H211" s="2252"/>
      <c r="I211" s="2252"/>
      <c r="J211" s="2252"/>
      <c r="K211" s="2252"/>
      <c r="L211" s="2252"/>
      <c r="M211" s="2253"/>
      <c r="N211" s="2248"/>
      <c r="O211" s="2248"/>
      <c r="P211" s="2248"/>
      <c r="Q211" s="2248"/>
      <c r="R211" s="2248"/>
      <c r="S211" s="2248"/>
      <c r="T211" s="2248"/>
      <c r="U211" s="2248"/>
      <c r="V211" s="2248"/>
      <c r="W211" s="2248"/>
    </row>
    <row r="212" spans="1:23">
      <c r="A212" s="2248"/>
      <c r="B212" s="2251"/>
      <c r="C212" s="2252"/>
      <c r="D212" s="2252" t="s">
        <v>2010</v>
      </c>
      <c r="E212" s="2252"/>
      <c r="F212" s="2252"/>
      <c r="G212" s="2252"/>
      <c r="H212" s="2252"/>
      <c r="I212" s="2252"/>
      <c r="J212" s="2252"/>
      <c r="K212" s="2252"/>
      <c r="L212" s="2252"/>
      <c r="M212" s="2253"/>
      <c r="N212" s="2248"/>
      <c r="O212" s="2248"/>
      <c r="P212" s="2248"/>
      <c r="Q212" s="2248"/>
      <c r="R212" s="2248"/>
      <c r="S212" s="2248"/>
      <c r="T212" s="2248"/>
      <c r="U212" s="2248"/>
      <c r="V212" s="2248"/>
      <c r="W212" s="2248"/>
    </row>
    <row r="213" spans="1:23">
      <c r="A213" s="2248"/>
      <c r="B213" s="2251"/>
      <c r="C213" s="2252"/>
      <c r="D213" s="2252" t="s">
        <v>2009</v>
      </c>
      <c r="E213" s="2252"/>
      <c r="F213" s="2252"/>
      <c r="G213" s="2252"/>
      <c r="H213" s="2252"/>
      <c r="I213" s="2252"/>
      <c r="J213" s="2252"/>
      <c r="K213" s="2252"/>
      <c r="L213" s="2252"/>
      <c r="M213" s="2253"/>
      <c r="N213" s="2248"/>
      <c r="O213" s="2248"/>
      <c r="P213" s="2248"/>
      <c r="Q213" s="2248"/>
      <c r="R213" s="2248"/>
      <c r="S213" s="2248"/>
      <c r="T213" s="2248"/>
      <c r="U213" s="2248"/>
      <c r="V213" s="2248"/>
      <c r="W213" s="2248"/>
    </row>
    <row r="214" spans="1:23">
      <c r="A214" s="2248"/>
      <c r="B214" s="2251"/>
      <c r="C214" s="2252"/>
      <c r="D214" s="2252" t="s">
        <v>2288</v>
      </c>
      <c r="E214" s="2252"/>
      <c r="F214" s="2252"/>
      <c r="G214" s="2252"/>
      <c r="H214" s="2252"/>
      <c r="I214" s="2252"/>
      <c r="J214" s="2252"/>
      <c r="K214" s="2252"/>
      <c r="L214" s="2252"/>
      <c r="M214" s="2253"/>
      <c r="N214" s="2248"/>
      <c r="O214" s="2248"/>
      <c r="P214" s="2248"/>
      <c r="Q214" s="2248"/>
      <c r="R214" s="2248"/>
      <c r="S214" s="2248"/>
      <c r="T214" s="2248"/>
      <c r="U214" s="2248"/>
      <c r="V214" s="2248"/>
      <c r="W214" s="2248"/>
    </row>
    <row r="215" spans="1:23">
      <c r="A215" s="2248"/>
      <c r="B215" s="2251"/>
      <c r="C215" s="2252"/>
      <c r="D215" s="2252" t="s">
        <v>2289</v>
      </c>
      <c r="E215" s="2252"/>
      <c r="F215" s="2252"/>
      <c r="G215" s="2252"/>
      <c r="H215" s="2252"/>
      <c r="I215" s="2252"/>
      <c r="J215" s="2252"/>
      <c r="K215" s="2252"/>
      <c r="L215" s="2252"/>
      <c r="M215" s="2253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</row>
    <row r="216" spans="1:23">
      <c r="A216" s="2248"/>
      <c r="B216" s="2251"/>
      <c r="C216" s="2256">
        <f>1+C211</f>
        <v>62</v>
      </c>
      <c r="D216" s="2252" t="s">
        <v>2014</v>
      </c>
      <c r="E216" s="2252"/>
      <c r="F216" s="2252"/>
      <c r="G216" s="2252"/>
      <c r="H216" s="2252"/>
      <c r="I216" s="2252"/>
      <c r="J216" s="2252"/>
      <c r="K216" s="2252"/>
      <c r="L216" s="2252"/>
      <c r="M216" s="2253"/>
      <c r="N216" s="2248"/>
      <c r="O216" s="2248"/>
      <c r="P216" s="2248"/>
      <c r="Q216" s="2248"/>
      <c r="R216" s="2248"/>
      <c r="S216" s="2248"/>
      <c r="T216" s="2248"/>
      <c r="U216" s="2248"/>
      <c r="V216" s="2248"/>
      <c r="W216" s="2248"/>
    </row>
    <row r="217" spans="1:23">
      <c r="A217" s="2248"/>
      <c r="B217" s="2251"/>
      <c r="C217" s="2252"/>
      <c r="D217" s="2252" t="s">
        <v>2290</v>
      </c>
      <c r="E217" s="2252"/>
      <c r="F217" s="2252"/>
      <c r="G217" s="2252"/>
      <c r="H217" s="2252"/>
      <c r="I217" s="2252"/>
      <c r="J217" s="2252"/>
      <c r="K217" s="2252"/>
      <c r="L217" s="2252"/>
      <c r="M217" s="2253"/>
      <c r="N217" s="2248"/>
      <c r="O217" s="2248"/>
      <c r="P217" s="2248"/>
      <c r="Q217" s="2248"/>
      <c r="R217" s="2248"/>
      <c r="S217" s="2248"/>
      <c r="T217" s="2248"/>
      <c r="U217" s="2248"/>
      <c r="V217" s="2248"/>
      <c r="W217" s="2248"/>
    </row>
    <row r="218" spans="1:23">
      <c r="A218" s="2248"/>
      <c r="B218" s="2251"/>
      <c r="C218" s="2252"/>
      <c r="D218" s="2252" t="s">
        <v>2291</v>
      </c>
      <c r="E218" s="2252"/>
      <c r="F218" s="2252"/>
      <c r="G218" s="2252"/>
      <c r="H218" s="2252"/>
      <c r="I218" s="2252"/>
      <c r="J218" s="2252"/>
      <c r="K218" s="2252"/>
      <c r="L218" s="2252"/>
      <c r="M218" s="2253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</row>
    <row r="219" spans="1:23">
      <c r="A219" s="2248"/>
      <c r="B219" s="2251"/>
      <c r="C219" s="2256">
        <f>1+C216</f>
        <v>63</v>
      </c>
      <c r="D219" s="2252" t="s">
        <v>2013</v>
      </c>
      <c r="E219" s="2252"/>
      <c r="F219" s="2252"/>
      <c r="G219" s="2252"/>
      <c r="H219" s="2252"/>
      <c r="I219" s="2252"/>
      <c r="J219" s="2252"/>
      <c r="K219" s="2252"/>
      <c r="L219" s="2252"/>
      <c r="M219" s="2253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</row>
    <row r="220" spans="1:23">
      <c r="A220" s="2248"/>
      <c r="B220" s="2251"/>
      <c r="C220" s="2252"/>
      <c r="D220" s="2252" t="s">
        <v>2011</v>
      </c>
      <c r="E220" s="2252"/>
      <c r="F220" s="2252"/>
      <c r="G220" s="2252"/>
      <c r="H220" s="2252"/>
      <c r="I220" s="2252"/>
      <c r="J220" s="2252"/>
      <c r="K220" s="2252"/>
      <c r="L220" s="2252"/>
      <c r="M220" s="2253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</row>
    <row r="221" spans="1:23">
      <c r="A221" s="2248"/>
      <c r="B221" s="2251"/>
      <c r="C221" s="2252"/>
      <c r="D221" s="2252" t="s">
        <v>2292</v>
      </c>
      <c r="E221" s="2252"/>
      <c r="F221" s="2252"/>
      <c r="G221" s="2252"/>
      <c r="H221" s="2252"/>
      <c r="I221" s="2252"/>
      <c r="J221" s="2252"/>
      <c r="K221" s="2252"/>
      <c r="L221" s="2252"/>
      <c r="M221" s="2253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</row>
    <row r="222" spans="1:23">
      <c r="A222" s="2248"/>
      <c r="B222" s="2251"/>
      <c r="C222" s="2252"/>
      <c r="D222" s="2252" t="s">
        <v>2012</v>
      </c>
      <c r="E222" s="2252"/>
      <c r="F222" s="2252"/>
      <c r="G222" s="2252"/>
      <c r="H222" s="2252"/>
      <c r="I222" s="2252"/>
      <c r="J222" s="2252"/>
      <c r="K222" s="2252"/>
      <c r="L222" s="2252"/>
      <c r="M222" s="2253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</row>
    <row r="223" spans="1:23" ht="6" customHeight="1">
      <c r="A223" s="2248"/>
      <c r="B223" s="2251"/>
      <c r="C223" s="2256"/>
      <c r="D223" s="2252"/>
      <c r="E223" s="2252"/>
      <c r="F223" s="2252"/>
      <c r="G223" s="2252"/>
      <c r="H223" s="2252"/>
      <c r="I223" s="2252"/>
      <c r="J223" s="2252"/>
      <c r="K223" s="2252"/>
      <c r="L223" s="2252"/>
      <c r="M223" s="2253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</row>
    <row r="224" spans="1:23">
      <c r="A224" s="2248"/>
      <c r="B224" s="2254" t="s">
        <v>1430</v>
      </c>
      <c r="C224" s="2258" t="s">
        <v>1905</v>
      </c>
      <c r="D224" s="2252"/>
      <c r="E224" s="2252"/>
      <c r="F224" s="2350">
        <f>+'TRIAL-BALANCE'!E8</f>
        <v>2021</v>
      </c>
      <c r="G224" s="2350"/>
      <c r="H224" s="2350"/>
      <c r="I224" s="2350"/>
      <c r="J224" s="2351">
        <f>+'TRIAL-BALANCE'!E8</f>
        <v>2021</v>
      </c>
      <c r="K224" s="2351"/>
      <c r="L224" s="2252"/>
      <c r="M224" s="2253"/>
      <c r="N224" s="2248"/>
      <c r="O224" s="2248"/>
      <c r="P224" s="2248"/>
      <c r="Q224" s="2248"/>
      <c r="R224" s="2248"/>
      <c r="S224" s="2248"/>
      <c r="T224" s="2248"/>
      <c r="U224" s="2248"/>
      <c r="V224" s="2248"/>
      <c r="W224" s="2248"/>
    </row>
    <row r="225" spans="1:23" ht="15" customHeight="1">
      <c r="A225" s="2248"/>
      <c r="B225" s="2254"/>
      <c r="C225" s="2352">
        <f>+'TRIAL-BALANCE'!E8</f>
        <v>2021</v>
      </c>
      <c r="D225" s="2352"/>
      <c r="E225" s="2352"/>
      <c r="F225" s="2352"/>
      <c r="G225" s="2353">
        <f>+'TRIAL-BALANCE'!E8</f>
        <v>2021</v>
      </c>
      <c r="H225" s="2353"/>
      <c r="I225" s="2353"/>
      <c r="J225" s="2252"/>
      <c r="K225" s="2252"/>
      <c r="L225" s="2252"/>
      <c r="M225" s="2253"/>
      <c r="N225" s="2248"/>
      <c r="O225" s="2248"/>
      <c r="P225" s="2248"/>
      <c r="Q225" s="2248"/>
      <c r="R225" s="2248"/>
      <c r="S225" s="2248"/>
      <c r="T225" s="2248"/>
      <c r="U225" s="2248"/>
      <c r="V225" s="2248"/>
      <c r="W225" s="2248"/>
    </row>
    <row r="226" spans="1:23" ht="18" customHeight="1">
      <c r="A226" s="2248"/>
      <c r="B226" s="2251"/>
      <c r="C226" s="2256">
        <f>1+C219</f>
        <v>64</v>
      </c>
      <c r="D226" s="2252" t="s">
        <v>2293</v>
      </c>
      <c r="E226" s="2343">
        <f>+'TRIAL-BALANCE'!E8</f>
        <v>2021</v>
      </c>
      <c r="F226" s="2343"/>
      <c r="G226" s="2343"/>
      <c r="H226" s="2343"/>
      <c r="I226" s="2252" t="s">
        <v>1921</v>
      </c>
      <c r="J226" s="2252"/>
      <c r="K226" s="2252"/>
      <c r="L226" s="2252"/>
      <c r="M226" s="2253"/>
      <c r="N226" s="2248"/>
      <c r="O226" s="2248"/>
      <c r="P226" s="2248"/>
      <c r="Q226" s="2248"/>
      <c r="R226" s="2248"/>
      <c r="S226" s="2248"/>
      <c r="T226" s="2248"/>
      <c r="U226" s="2248"/>
      <c r="V226" s="2248"/>
      <c r="W226" s="2248"/>
    </row>
    <row r="227" spans="1:23">
      <c r="A227" s="2248"/>
      <c r="B227" s="2251"/>
      <c r="C227" s="2256"/>
      <c r="D227" s="2252" t="s">
        <v>1997</v>
      </c>
      <c r="E227" s="2252"/>
      <c r="F227" s="2252"/>
      <c r="G227" s="2252"/>
      <c r="H227" s="2252"/>
      <c r="I227" s="2252"/>
      <c r="J227" s="2252"/>
      <c r="K227" s="2252"/>
      <c r="L227" s="2252"/>
      <c r="M227" s="2253"/>
      <c r="N227" s="2248"/>
      <c r="O227" s="2248"/>
      <c r="P227" s="2248"/>
      <c r="Q227" s="2248"/>
      <c r="R227" s="2248"/>
      <c r="S227" s="2248"/>
      <c r="T227" s="2248"/>
      <c r="U227" s="2248"/>
      <c r="V227" s="2248"/>
      <c r="W227" s="2248"/>
    </row>
    <row r="228" spans="1:23">
      <c r="A228" s="2248"/>
      <c r="B228" s="2251"/>
      <c r="C228" s="2252"/>
      <c r="D228" s="2252" t="s">
        <v>2294</v>
      </c>
      <c r="E228" s="2252"/>
      <c r="F228" s="2252"/>
      <c r="G228" s="2252"/>
      <c r="H228" s="2252"/>
      <c r="I228" s="2252"/>
      <c r="J228" s="2252"/>
      <c r="K228" s="2252"/>
      <c r="L228" s="2340">
        <f>+'TRIAL-BALANCE'!E8</f>
        <v>2021</v>
      </c>
      <c r="M228" s="2341"/>
      <c r="N228" s="2248"/>
      <c r="O228" s="2248"/>
      <c r="P228" s="2248"/>
      <c r="Q228" s="2248"/>
      <c r="R228" s="2248"/>
      <c r="S228" s="2248"/>
      <c r="T228" s="2248"/>
      <c r="U228" s="2248"/>
      <c r="V228" s="2248"/>
      <c r="W228" s="2248"/>
    </row>
    <row r="229" spans="1:23">
      <c r="A229" s="2248"/>
      <c r="B229" s="2251"/>
      <c r="C229" s="2256">
        <f>1+C226</f>
        <v>65</v>
      </c>
      <c r="D229" s="2252" t="s">
        <v>2295</v>
      </c>
      <c r="E229" s="2342">
        <f>+'TRIAL-BALANCE'!E8</f>
        <v>2021</v>
      </c>
      <c r="F229" s="2342"/>
      <c r="G229" s="2342"/>
      <c r="H229" s="2342"/>
      <c r="I229" s="2252" t="s">
        <v>1922</v>
      </c>
      <c r="J229" s="2252"/>
      <c r="K229" s="2252"/>
      <c r="L229" s="2252"/>
      <c r="M229" s="2253"/>
      <c r="N229" s="2248"/>
      <c r="O229" s="2248"/>
      <c r="P229" s="2248"/>
      <c r="Q229" s="2248"/>
      <c r="R229" s="2248"/>
      <c r="S229" s="2248"/>
      <c r="T229" s="2248"/>
      <c r="U229" s="2248"/>
      <c r="V229" s="2248"/>
      <c r="W229" s="2248"/>
    </row>
    <row r="230" spans="1:23">
      <c r="A230" s="2248"/>
      <c r="B230" s="2251"/>
      <c r="C230" s="2256"/>
      <c r="D230" s="2252" t="s">
        <v>1431</v>
      </c>
      <c r="E230" s="2252"/>
      <c r="F230" s="2252"/>
      <c r="G230" s="2252"/>
      <c r="H230" s="2252"/>
      <c r="I230" s="2252"/>
      <c r="J230" s="2252"/>
      <c r="K230" s="2252"/>
      <c r="L230" s="2252"/>
      <c r="M230" s="2253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</row>
    <row r="231" spans="1:23">
      <c r="A231" s="2248"/>
      <c r="B231" s="2251"/>
      <c r="C231" s="2252"/>
      <c r="D231" s="2252" t="s">
        <v>2296</v>
      </c>
      <c r="E231" s="2252"/>
      <c r="F231" s="2252"/>
      <c r="G231" s="2252"/>
      <c r="H231" s="2252"/>
      <c r="I231" s="2252"/>
      <c r="J231" s="2252"/>
      <c r="K231" s="2252"/>
      <c r="L231" s="2340">
        <f>+'TRIAL-BALANCE'!E8</f>
        <v>2021</v>
      </c>
      <c r="M231" s="2341"/>
      <c r="N231" s="2248"/>
      <c r="O231" s="2248"/>
      <c r="P231" s="2248"/>
      <c r="Q231" s="2248"/>
      <c r="R231" s="2248"/>
      <c r="S231" s="2248"/>
      <c r="T231" s="2248"/>
      <c r="U231" s="2248"/>
      <c r="V231" s="2248"/>
      <c r="W231" s="2248"/>
    </row>
    <row r="232" spans="1:23">
      <c r="A232" s="2248"/>
      <c r="B232" s="2251"/>
      <c r="C232" s="2256">
        <f>1+C229</f>
        <v>66</v>
      </c>
      <c r="D232" s="2252" t="s">
        <v>1924</v>
      </c>
      <c r="E232" s="2343">
        <f>+'TRIAL-BALANCE'!E8</f>
        <v>2021</v>
      </c>
      <c r="F232" s="2343"/>
      <c r="G232" s="2343"/>
      <c r="H232" s="2343"/>
      <c r="I232" s="2252" t="s">
        <v>1923</v>
      </c>
      <c r="J232" s="2252"/>
      <c r="K232" s="2252"/>
      <c r="L232" s="2252"/>
      <c r="M232" s="2253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</row>
    <row r="233" spans="1:23">
      <c r="A233" s="2248"/>
      <c r="B233" s="2251"/>
      <c r="C233" s="2256"/>
      <c r="D233" s="2265" t="s">
        <v>2297</v>
      </c>
      <c r="E233" s="2252"/>
      <c r="F233" s="2252"/>
      <c r="G233" s="2252"/>
      <c r="H233" s="2252"/>
      <c r="I233" s="2252"/>
      <c r="J233" s="2252"/>
      <c r="K233" s="2252"/>
      <c r="L233" s="2252"/>
      <c r="M233" s="2253"/>
      <c r="N233" s="2248"/>
      <c r="O233" s="2248"/>
      <c r="P233" s="2248"/>
      <c r="Q233" s="2248"/>
      <c r="R233" s="2248"/>
      <c r="S233" s="2248"/>
      <c r="T233" s="2248"/>
      <c r="U233" s="2248"/>
      <c r="V233" s="2248"/>
      <c r="W233" s="2248"/>
    </row>
    <row r="234" spans="1:23">
      <c r="A234" s="2248"/>
      <c r="B234" s="2251"/>
      <c r="C234" s="2256"/>
      <c r="D234" s="2262" t="s">
        <v>2298</v>
      </c>
      <c r="E234" s="2262"/>
      <c r="F234" s="2262"/>
      <c r="G234" s="2262"/>
      <c r="H234" s="2262"/>
      <c r="I234" s="2262"/>
      <c r="J234" s="2262"/>
      <c r="K234" s="2275">
        <f>+'TRIAL-BALANCE'!E8</f>
        <v>2021</v>
      </c>
      <c r="L234" s="2263" t="s">
        <v>1998</v>
      </c>
      <c r="M234" s="2266"/>
      <c r="N234" s="2248"/>
      <c r="O234" s="2248"/>
      <c r="P234" s="2248"/>
      <c r="Q234" s="2248"/>
      <c r="R234" s="2248"/>
      <c r="S234" s="2248"/>
      <c r="T234" s="2248"/>
      <c r="U234" s="2248"/>
      <c r="V234" s="2248"/>
      <c r="W234" s="2248"/>
    </row>
    <row r="235" spans="1:23">
      <c r="A235" s="2248"/>
      <c r="B235" s="2251"/>
      <c r="C235" s="2256"/>
      <c r="D235" s="2252" t="s">
        <v>2299</v>
      </c>
      <c r="E235" s="2346">
        <f>+'TRIAL-BALANCE'!E8</f>
        <v>2021</v>
      </c>
      <c r="F235" s="2346"/>
      <c r="G235" s="2346"/>
      <c r="H235" s="2346"/>
      <c r="I235" s="2337">
        <f>+'TRIAL-BALANCE'!E8</f>
        <v>2021</v>
      </c>
      <c r="J235" s="2337"/>
      <c r="K235" s="2337"/>
      <c r="L235" s="2284" t="s">
        <v>2043</v>
      </c>
      <c r="M235" s="2266"/>
      <c r="N235" s="2248"/>
      <c r="O235" s="2248"/>
      <c r="P235" s="2248"/>
      <c r="Q235" s="2248"/>
      <c r="R235" s="2248"/>
      <c r="S235" s="2248"/>
      <c r="T235" s="2248"/>
      <c r="U235" s="2248"/>
      <c r="V235" s="2248"/>
      <c r="W235" s="2248"/>
    </row>
    <row r="236" spans="1:23">
      <c r="A236" s="2248"/>
      <c r="B236" s="2251"/>
      <c r="C236" s="2256">
        <f>1+C232</f>
        <v>67</v>
      </c>
      <c r="D236" s="2330" t="s">
        <v>1924</v>
      </c>
      <c r="E236" s="2334">
        <f>+'TRIAL-BALANCE'!E8</f>
        <v>2021</v>
      </c>
      <c r="F236" s="2334"/>
      <c r="G236" s="2334"/>
      <c r="H236" s="2334"/>
      <c r="I236" s="2252" t="s">
        <v>1935</v>
      </c>
      <c r="J236" s="2252"/>
      <c r="K236" s="2252"/>
      <c r="L236" s="2262"/>
      <c r="M236" s="2266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</row>
    <row r="237" spans="1:23">
      <c r="A237" s="2248"/>
      <c r="B237" s="2251"/>
      <c r="C237" s="2256"/>
      <c r="D237" s="2252" t="s">
        <v>1936</v>
      </c>
      <c r="E237" s="2252"/>
      <c r="F237" s="2252"/>
      <c r="G237" s="2252"/>
      <c r="H237" s="2252"/>
      <c r="I237" s="2252"/>
      <c r="J237" s="2252"/>
      <c r="K237" s="2252"/>
      <c r="L237" s="2262"/>
      <c r="M237" s="2266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</row>
    <row r="238" spans="1:23">
      <c r="A238" s="2248"/>
      <c r="B238" s="2251"/>
      <c r="C238" s="2252"/>
      <c r="D238" s="2331" t="s">
        <v>2300</v>
      </c>
      <c r="E238" s="2252"/>
      <c r="F238" s="2252"/>
      <c r="G238" s="2252"/>
      <c r="H238" s="2252"/>
      <c r="I238" s="2252"/>
      <c r="J238" s="2252"/>
      <c r="K238" s="2252"/>
      <c r="L238" s="2262"/>
      <c r="M238" s="2266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</row>
    <row r="239" spans="1:23">
      <c r="A239" s="2248"/>
      <c r="B239" s="2251"/>
      <c r="C239" s="2256">
        <f>1+C236</f>
        <v>68</v>
      </c>
      <c r="D239" s="2330" t="s">
        <v>2301</v>
      </c>
      <c r="E239" s="2335">
        <f>+'TRIAL-BALANCE'!E8</f>
        <v>2021</v>
      </c>
      <c r="F239" s="2335"/>
      <c r="G239" s="2335"/>
      <c r="H239" s="2335"/>
      <c r="I239" s="2252" t="s">
        <v>1934</v>
      </c>
      <c r="J239" s="2252"/>
      <c r="K239" s="2252"/>
      <c r="L239" s="2262"/>
      <c r="M239" s="2266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</row>
    <row r="240" spans="1:23">
      <c r="A240" s="2248"/>
      <c r="B240" s="2251"/>
      <c r="C240" s="2256"/>
      <c r="D240" s="2262" t="s">
        <v>2302</v>
      </c>
      <c r="E240" s="2262"/>
      <c r="F240" s="2262"/>
      <c r="G240" s="2262"/>
      <c r="H240" s="2336">
        <f>+'TRIAL-BALANCE'!E8</f>
        <v>2021</v>
      </c>
      <c r="I240" s="2336"/>
      <c r="J240" s="2262"/>
      <c r="K240" s="2262"/>
      <c r="L240" s="2263"/>
      <c r="M240" s="2264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</row>
    <row r="241" spans="1:23">
      <c r="A241" s="2248"/>
      <c r="B241" s="2251"/>
      <c r="C241" s="2256">
        <f>1+C239</f>
        <v>69</v>
      </c>
      <c r="D241" s="2330" t="s">
        <v>1925</v>
      </c>
      <c r="E241" s="2337">
        <f>+'TRIAL-BALANCE'!E8</f>
        <v>2021</v>
      </c>
      <c r="F241" s="2337"/>
      <c r="G241" s="2337"/>
      <c r="H241" s="2337"/>
      <c r="I241" s="2252" t="s">
        <v>1926</v>
      </c>
      <c r="J241" s="2252"/>
      <c r="K241" s="2252"/>
      <c r="L241" s="2262"/>
      <c r="M241" s="2266"/>
      <c r="N241" s="2248"/>
      <c r="O241" s="2248"/>
      <c r="P241" s="2248"/>
      <c r="Q241" s="2248"/>
      <c r="R241" s="2248"/>
      <c r="S241" s="2248"/>
      <c r="T241" s="2248"/>
      <c r="U241" s="2248"/>
      <c r="V241" s="2248"/>
      <c r="W241" s="2248"/>
    </row>
    <row r="242" spans="1:23">
      <c r="A242" s="2248"/>
      <c r="B242" s="2251"/>
      <c r="C242" s="2256"/>
      <c r="D242" s="2252" t="s">
        <v>2303</v>
      </c>
      <c r="E242" s="2252"/>
      <c r="F242" s="2262"/>
      <c r="G242" s="2262"/>
      <c r="H242" s="2262"/>
      <c r="I242" s="2336">
        <f>+'TRIAL-BALANCE'!E8</f>
        <v>2021</v>
      </c>
      <c r="J242" s="2336"/>
      <c r="K242" s="2262"/>
      <c r="L242" s="2263"/>
      <c r="M242" s="2264"/>
      <c r="N242" s="2248"/>
      <c r="O242" s="2248"/>
      <c r="P242" s="2248"/>
      <c r="Q242" s="2248"/>
      <c r="R242" s="2248"/>
      <c r="S242" s="2248"/>
      <c r="T242" s="2248"/>
      <c r="U242" s="2248"/>
      <c r="V242" s="2248"/>
      <c r="W242" s="2248"/>
    </row>
    <row r="243" spans="1:23">
      <c r="A243" s="2248"/>
      <c r="B243" s="2251"/>
      <c r="C243" s="2256">
        <f>1+C241</f>
        <v>70</v>
      </c>
      <c r="D243" s="2257" t="s">
        <v>1927</v>
      </c>
      <c r="E243" s="2252"/>
      <c r="F243" s="2252"/>
      <c r="G243" s="2338">
        <f>+'TRIAL-BALANCE'!E8</f>
        <v>2021</v>
      </c>
      <c r="H243" s="2338"/>
      <c r="I243" s="2338"/>
      <c r="J243" s="2339">
        <f>+'TRIAL-BALANCE'!E8</f>
        <v>2021</v>
      </c>
      <c r="K243" s="2339"/>
      <c r="L243" s="2344">
        <f>+'TRIAL-BALANCE'!E8</f>
        <v>2021</v>
      </c>
      <c r="M243" s="2345"/>
      <c r="N243" s="2248"/>
      <c r="O243" s="2248"/>
      <c r="P243" s="2248"/>
      <c r="Q243" s="2248"/>
      <c r="R243" s="2248"/>
      <c r="S243" s="2248"/>
      <c r="T243" s="2248"/>
      <c r="U243" s="2248"/>
      <c r="V243" s="2248"/>
      <c r="W243" s="2248"/>
    </row>
    <row r="244" spans="1:23">
      <c r="A244" s="2248"/>
      <c r="B244" s="2251"/>
      <c r="C244" s="2256"/>
      <c r="D244" s="2333">
        <f>+'TRIAL-BALANCE'!E8</f>
        <v>2021</v>
      </c>
      <c r="E244" s="2333"/>
      <c r="F244" s="2333"/>
      <c r="G244" s="2252" t="s">
        <v>2304</v>
      </c>
      <c r="H244" s="2252"/>
      <c r="I244" s="2252"/>
      <c r="J244" s="2252"/>
      <c r="K244" s="2252"/>
      <c r="L244" s="2285"/>
      <c r="M244" s="2266"/>
      <c r="N244" s="2248"/>
      <c r="O244" s="2248"/>
      <c r="P244" s="2248"/>
      <c r="Q244" s="2248"/>
      <c r="R244" s="2248"/>
      <c r="S244" s="2248"/>
      <c r="T244" s="2248"/>
      <c r="U244" s="2248"/>
      <c r="V244" s="2248"/>
      <c r="W244" s="2248"/>
    </row>
    <row r="245" spans="1:23">
      <c r="A245" s="2248"/>
      <c r="B245" s="2251"/>
      <c r="C245" s="2256">
        <f>1+C243</f>
        <v>71</v>
      </c>
      <c r="D245" s="2325" t="s">
        <v>2042</v>
      </c>
      <c r="E245" s="2252"/>
      <c r="F245" s="2252"/>
      <c r="G245" s="2252"/>
      <c r="H245" s="2252"/>
      <c r="I245" s="2252"/>
      <c r="J245" s="2252"/>
      <c r="K245" s="2252"/>
      <c r="L245" s="2262"/>
      <c r="M245" s="2266"/>
      <c r="N245" s="2248"/>
      <c r="O245" s="2248"/>
      <c r="P245" s="2248"/>
      <c r="Q245" s="2248"/>
      <c r="R245" s="2248"/>
      <c r="S245" s="2248"/>
      <c r="T245" s="2248"/>
      <c r="U245" s="2248"/>
      <c r="V245" s="2248"/>
      <c r="W245" s="2248"/>
    </row>
    <row r="246" spans="1:23">
      <c r="A246" s="2248"/>
      <c r="B246" s="2251"/>
      <c r="C246" s="2256"/>
      <c r="D246" s="2252" t="s">
        <v>2305</v>
      </c>
      <c r="E246" s="2252"/>
      <c r="F246" s="2252"/>
      <c r="G246" s="2252"/>
      <c r="H246" s="2252"/>
      <c r="I246" s="2252"/>
      <c r="J246" s="2252"/>
      <c r="K246" s="2252"/>
      <c r="L246" s="2262"/>
      <c r="M246" s="2266"/>
      <c r="N246" s="2248"/>
      <c r="O246" s="2248"/>
      <c r="P246" s="2248"/>
      <c r="Q246" s="2248"/>
      <c r="R246" s="2248"/>
      <c r="S246" s="2248"/>
      <c r="T246" s="2248"/>
      <c r="U246" s="2248"/>
      <c r="V246" s="2248"/>
      <c r="W246" s="2248"/>
    </row>
    <row r="247" spans="1:23">
      <c r="A247" s="2248"/>
      <c r="B247" s="2251"/>
      <c r="C247" s="2256">
        <f>1+C245</f>
        <v>72</v>
      </c>
      <c r="D247" s="2325" t="s">
        <v>2306</v>
      </c>
      <c r="E247" s="2252"/>
      <c r="F247" s="2252"/>
      <c r="G247" s="2252"/>
      <c r="H247" s="2252"/>
      <c r="I247" s="2252"/>
      <c r="J247" s="2252"/>
      <c r="K247" s="2252"/>
      <c r="L247" s="2262"/>
      <c r="M247" s="2266"/>
      <c r="N247" s="2248"/>
      <c r="O247" s="2248"/>
      <c r="P247" s="2248"/>
      <c r="Q247" s="2248"/>
      <c r="R247" s="2248"/>
      <c r="S247" s="2248"/>
      <c r="T247" s="2248"/>
      <c r="U247" s="2248"/>
      <c r="V247" s="2248"/>
      <c r="W247" s="2248"/>
    </row>
    <row r="248" spans="1:23" ht="6" customHeight="1">
      <c r="A248" s="2248"/>
      <c r="B248" s="2251"/>
      <c r="C248" s="2256"/>
      <c r="D248" s="2252"/>
      <c r="E248" s="2252"/>
      <c r="F248" s="2252"/>
      <c r="G248" s="2252"/>
      <c r="H248" s="2252"/>
      <c r="I248" s="2252"/>
      <c r="J248" s="2252"/>
      <c r="K248" s="2252"/>
      <c r="L248" s="2262"/>
      <c r="M248" s="2266"/>
      <c r="N248" s="2248"/>
      <c r="O248" s="2248"/>
      <c r="P248" s="2248"/>
      <c r="Q248" s="2248"/>
      <c r="R248" s="2248"/>
      <c r="S248" s="2248"/>
      <c r="T248" s="2248"/>
      <c r="U248" s="2248"/>
      <c r="V248" s="2248"/>
      <c r="W248" s="2248"/>
    </row>
    <row r="249" spans="1:23">
      <c r="A249" s="2248"/>
      <c r="B249" s="2254" t="s">
        <v>1430</v>
      </c>
      <c r="C249" s="2255" t="s">
        <v>1432</v>
      </c>
      <c r="D249" s="2252"/>
      <c r="E249" s="2252"/>
      <c r="F249" s="2252"/>
      <c r="G249" s="2252"/>
      <c r="H249" s="2252"/>
      <c r="I249" s="2252"/>
      <c r="J249" s="2252"/>
      <c r="K249" s="2252"/>
      <c r="L249" s="2262"/>
      <c r="M249" s="2266"/>
      <c r="N249" s="2248"/>
      <c r="O249" s="2248"/>
      <c r="P249" s="2248"/>
      <c r="Q249" s="2248"/>
      <c r="R249" s="2248"/>
      <c r="S249" s="2248"/>
      <c r="T249" s="2248"/>
      <c r="U249" s="2248"/>
      <c r="V249" s="2248"/>
      <c r="W249" s="2248"/>
    </row>
    <row r="250" spans="1:23">
      <c r="A250" s="2248"/>
      <c r="B250" s="2251"/>
      <c r="C250" s="2256">
        <f>1+C247</f>
        <v>73</v>
      </c>
      <c r="D250" s="2276" t="s">
        <v>1433</v>
      </c>
      <c r="E250" s="2276"/>
      <c r="F250" s="2276"/>
      <c r="G250" s="2276"/>
      <c r="H250" s="2276"/>
      <c r="I250" s="2276"/>
      <c r="J250" s="2276"/>
      <c r="K250" s="2276"/>
      <c r="L250" s="2277"/>
      <c r="M250" s="2278"/>
      <c r="N250" s="2248"/>
      <c r="O250" s="2248"/>
      <c r="P250" s="2248"/>
      <c r="Q250" s="2248"/>
      <c r="R250" s="2248"/>
      <c r="S250" s="2248"/>
      <c r="T250" s="2248"/>
      <c r="U250" s="2248"/>
      <c r="V250" s="2248"/>
      <c r="W250" s="2248"/>
    </row>
    <row r="251" spans="1:23">
      <c r="A251" s="2248"/>
      <c r="B251" s="2251"/>
      <c r="C251" s="2256">
        <f>1+C250</f>
        <v>74</v>
      </c>
      <c r="D251" s="2276" t="s">
        <v>1434</v>
      </c>
      <c r="E251" s="2276"/>
      <c r="F251" s="2276"/>
      <c r="G251" s="2276"/>
      <c r="H251" s="2276"/>
      <c r="I251" s="2276"/>
      <c r="J251" s="2276"/>
      <c r="K251" s="2276"/>
      <c r="L251" s="2277"/>
      <c r="M251" s="2278"/>
      <c r="N251" s="2248"/>
      <c r="O251" s="2248"/>
      <c r="P251" s="2248"/>
      <c r="Q251" s="2248"/>
      <c r="R251" s="2248"/>
      <c r="S251" s="2248"/>
      <c r="T251" s="2248"/>
      <c r="U251" s="2248"/>
      <c r="V251" s="2248"/>
      <c r="W251" s="2248"/>
    </row>
    <row r="252" spans="1:23">
      <c r="A252" s="2248"/>
      <c r="B252" s="2251"/>
      <c r="C252" s="2252"/>
      <c r="D252" s="2276" t="s">
        <v>1435</v>
      </c>
      <c r="E252" s="2276"/>
      <c r="F252" s="2276"/>
      <c r="G252" s="2276"/>
      <c r="H252" s="2276"/>
      <c r="I252" s="2276"/>
      <c r="J252" s="2276"/>
      <c r="K252" s="2276"/>
      <c r="L252" s="2276"/>
      <c r="M252" s="2278"/>
      <c r="N252" s="2248"/>
      <c r="O252" s="2248"/>
      <c r="P252" s="2248"/>
      <c r="Q252" s="2248"/>
      <c r="R252" s="2248"/>
      <c r="S252" s="2248"/>
      <c r="T252" s="2248"/>
      <c r="U252" s="2248"/>
      <c r="V252" s="2248"/>
      <c r="W252" s="2248"/>
    </row>
    <row r="253" spans="1:23">
      <c r="A253" s="2248"/>
      <c r="B253" s="2251"/>
      <c r="C253" s="2252"/>
      <c r="D253" s="2276" t="s">
        <v>1436</v>
      </c>
      <c r="E253" s="2276"/>
      <c r="F253" s="2276"/>
      <c r="G253" s="2276"/>
      <c r="H253" s="2276"/>
      <c r="I253" s="2276"/>
      <c r="J253" s="2276"/>
      <c r="K253" s="2276"/>
      <c r="L253" s="2276"/>
      <c r="M253" s="2278"/>
      <c r="N253" s="2248"/>
      <c r="O253" s="2248"/>
      <c r="P253" s="2248"/>
      <c r="Q253" s="2248"/>
      <c r="R253" s="2248"/>
      <c r="S253" s="2248"/>
      <c r="T253" s="2248"/>
      <c r="U253" s="2248"/>
      <c r="V253" s="2248"/>
      <c r="W253" s="2248"/>
    </row>
    <row r="254" spans="1:23">
      <c r="A254" s="2248"/>
      <c r="B254" s="2251"/>
      <c r="C254" s="2252"/>
      <c r="D254" s="2276" t="s">
        <v>1437</v>
      </c>
      <c r="E254" s="2276"/>
      <c r="F254" s="2276"/>
      <c r="G254" s="2276"/>
      <c r="H254" s="2276"/>
      <c r="I254" s="2276"/>
      <c r="J254" s="2276"/>
      <c r="K254" s="2276"/>
      <c r="L254" s="2276"/>
      <c r="M254" s="227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</row>
    <row r="255" spans="1:23">
      <c r="A255" s="2248"/>
      <c r="B255" s="2251"/>
      <c r="C255" s="2252"/>
      <c r="D255" s="2276" t="s">
        <v>1438</v>
      </c>
      <c r="E255" s="2276"/>
      <c r="F255" s="2276"/>
      <c r="G255" s="2276"/>
      <c r="H255" s="2276"/>
      <c r="I255" s="2276"/>
      <c r="J255" s="2276"/>
      <c r="K255" s="2276"/>
      <c r="L255" s="2276"/>
      <c r="M255" s="2278"/>
      <c r="N255" s="2248"/>
      <c r="O255" s="2248"/>
      <c r="P255" s="2248"/>
      <c r="Q255" s="2248"/>
      <c r="R255" s="2248"/>
      <c r="S255" s="2248"/>
      <c r="T255" s="2248"/>
      <c r="U255" s="2248"/>
      <c r="V255" s="2248"/>
      <c r="W255" s="2248"/>
    </row>
    <row r="256" spans="1:23">
      <c r="A256" s="2248"/>
      <c r="B256" s="2251"/>
      <c r="C256" s="2252"/>
      <c r="D256" s="2276" t="s">
        <v>1439</v>
      </c>
      <c r="E256" s="2276"/>
      <c r="F256" s="2276"/>
      <c r="G256" s="2276"/>
      <c r="H256" s="2276"/>
      <c r="I256" s="2276"/>
      <c r="J256" s="2276"/>
      <c r="K256" s="2276"/>
      <c r="L256" s="2276"/>
      <c r="M256" s="227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</row>
    <row r="257" spans="1:23">
      <c r="A257" s="2248"/>
      <c r="B257" s="2251"/>
      <c r="C257" s="2252"/>
      <c r="D257" s="2276" t="s">
        <v>1440</v>
      </c>
      <c r="E257" s="2276"/>
      <c r="F257" s="2276"/>
      <c r="G257" s="2276"/>
      <c r="H257" s="2276"/>
      <c r="I257" s="2276"/>
      <c r="J257" s="2276"/>
      <c r="K257" s="2276"/>
      <c r="L257" s="2276"/>
      <c r="M257" s="2278"/>
      <c r="N257" s="2248"/>
      <c r="O257" s="2248"/>
      <c r="P257" s="2248"/>
      <c r="Q257" s="2248"/>
      <c r="R257" s="2248"/>
      <c r="S257" s="2248"/>
      <c r="T257" s="2248"/>
      <c r="U257" s="2248"/>
      <c r="V257" s="2248"/>
      <c r="W257" s="2248"/>
    </row>
    <row r="258" spans="1:23" ht="6" customHeight="1" thickBot="1">
      <c r="A258" s="2248"/>
      <c r="B258" s="2279"/>
      <c r="C258" s="2280"/>
      <c r="D258" s="2281"/>
      <c r="E258" s="2280"/>
      <c r="F258" s="2280"/>
      <c r="G258" s="2280"/>
      <c r="H258" s="2280"/>
      <c r="I258" s="2280"/>
      <c r="J258" s="2280"/>
      <c r="K258" s="2280"/>
      <c r="L258" s="2280"/>
      <c r="M258" s="2282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</row>
    <row r="259" spans="1:23" ht="16.5" thickTop="1">
      <c r="A259" s="2248"/>
      <c r="B259" s="2283"/>
      <c r="C259" s="2283"/>
      <c r="D259" s="2283"/>
      <c r="E259" s="2283"/>
      <c r="F259" s="2283"/>
      <c r="G259" s="2283"/>
      <c r="H259" s="2283"/>
      <c r="I259" s="2283"/>
      <c r="J259" s="2283"/>
      <c r="K259" s="2283"/>
      <c r="L259" s="2283"/>
      <c r="M259" s="2283"/>
      <c r="N259" s="2248"/>
      <c r="O259" s="2248"/>
      <c r="P259" s="2248"/>
      <c r="Q259" s="2248"/>
      <c r="R259" s="2248"/>
      <c r="S259" s="2248"/>
      <c r="T259" s="2248"/>
      <c r="U259" s="2248"/>
      <c r="V259" s="2248"/>
      <c r="W259" s="2248"/>
    </row>
    <row r="260" spans="1:23">
      <c r="A260" s="2248"/>
      <c r="B260" s="2283"/>
      <c r="C260" s="2283"/>
      <c r="D260" s="2283"/>
      <c r="E260" s="2283"/>
      <c r="F260" s="2283"/>
      <c r="G260" s="2283"/>
      <c r="H260" s="2283"/>
      <c r="I260" s="2283"/>
      <c r="J260" s="2283"/>
      <c r="K260" s="2283"/>
      <c r="L260" s="2283"/>
      <c r="M260" s="2283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</row>
    <row r="261" spans="1:23">
      <c r="A261" s="2248"/>
      <c r="B261" s="2283"/>
      <c r="C261" s="2283"/>
      <c r="D261" s="2283"/>
      <c r="E261" s="2283"/>
      <c r="F261" s="2283"/>
      <c r="G261" s="2283"/>
      <c r="H261" s="2283"/>
      <c r="I261" s="2283"/>
      <c r="J261" s="2283"/>
      <c r="K261" s="2283"/>
      <c r="L261" s="2283"/>
      <c r="M261" s="2283"/>
      <c r="N261" s="2248"/>
      <c r="O261" s="2248"/>
      <c r="P261" s="2248"/>
      <c r="Q261" s="2248"/>
      <c r="R261" s="2248"/>
      <c r="S261" s="2248"/>
      <c r="T261" s="2248"/>
      <c r="U261" s="2248"/>
      <c r="V261" s="2248"/>
      <c r="W261" s="2248"/>
    </row>
    <row r="262" spans="1:23">
      <c r="A262" s="2248"/>
      <c r="B262" s="2283"/>
      <c r="C262" s="2283"/>
      <c r="D262" s="2283"/>
      <c r="E262" s="2283"/>
      <c r="F262" s="2283"/>
      <c r="G262" s="2283"/>
      <c r="H262" s="2283"/>
      <c r="I262" s="2283"/>
      <c r="J262" s="2283"/>
      <c r="K262" s="2283"/>
      <c r="L262" s="2283"/>
      <c r="M262" s="2283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</row>
    <row r="263" spans="1:23">
      <c r="A263" s="2248"/>
      <c r="B263" s="2283"/>
      <c r="C263" s="2283"/>
      <c r="D263" s="2283"/>
      <c r="E263" s="2283"/>
      <c r="F263" s="2283"/>
      <c r="G263" s="2283"/>
      <c r="H263" s="2283"/>
      <c r="I263" s="2283"/>
      <c r="J263" s="2283"/>
      <c r="K263" s="2283"/>
      <c r="L263" s="2283"/>
      <c r="M263" s="2283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</row>
    <row r="264" spans="1:23">
      <c r="A264" s="2248"/>
      <c r="B264" s="2283"/>
      <c r="C264" s="2283"/>
      <c r="D264" s="2283"/>
      <c r="E264" s="2283"/>
      <c r="F264" s="2283"/>
      <c r="G264" s="2283"/>
      <c r="H264" s="2283"/>
      <c r="I264" s="2283"/>
      <c r="J264" s="2283"/>
      <c r="K264" s="2283"/>
      <c r="L264" s="2283"/>
      <c r="M264" s="2283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</row>
    <row r="265" spans="1:23">
      <c r="A265" s="2248"/>
      <c r="B265" s="2283"/>
      <c r="C265" s="2283"/>
      <c r="D265" s="2283"/>
      <c r="E265" s="2283"/>
      <c r="F265" s="2283"/>
      <c r="G265" s="2283"/>
      <c r="H265" s="2283"/>
      <c r="I265" s="2283"/>
      <c r="J265" s="2283"/>
      <c r="K265" s="2283"/>
      <c r="L265" s="2283"/>
      <c r="M265" s="2283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</row>
    <row r="266" spans="1:23">
      <c r="A266" s="2248"/>
      <c r="B266" s="2283"/>
      <c r="C266" s="2283"/>
      <c r="D266" s="2283"/>
      <c r="E266" s="2283"/>
      <c r="F266" s="2283"/>
      <c r="G266" s="2283"/>
      <c r="H266" s="2283"/>
      <c r="I266" s="2283"/>
      <c r="J266" s="2283"/>
      <c r="K266" s="2283"/>
      <c r="L266" s="2283"/>
      <c r="M266" s="2283"/>
      <c r="N266" s="2248"/>
      <c r="O266" s="2248"/>
      <c r="P266" s="2248"/>
      <c r="Q266" s="2248"/>
      <c r="R266" s="2248"/>
      <c r="S266" s="2248"/>
      <c r="T266" s="2248"/>
      <c r="U266" s="2248"/>
      <c r="V266" s="2248"/>
      <c r="W266" s="2248"/>
    </row>
    <row r="267" spans="1:23">
      <c r="A267" s="2248"/>
      <c r="B267" s="2283"/>
      <c r="C267" s="2283"/>
      <c r="D267" s="2283"/>
      <c r="E267" s="2283"/>
      <c r="F267" s="2283"/>
      <c r="G267" s="2283"/>
      <c r="H267" s="2283"/>
      <c r="I267" s="2283"/>
      <c r="J267" s="2283"/>
      <c r="K267" s="2283"/>
      <c r="L267" s="2283"/>
      <c r="M267" s="2283"/>
      <c r="N267" s="2248"/>
      <c r="O267" s="2248"/>
      <c r="P267" s="2248"/>
      <c r="Q267" s="2248"/>
      <c r="R267" s="2248"/>
      <c r="S267" s="2248"/>
      <c r="T267" s="2248"/>
      <c r="U267" s="2248"/>
      <c r="V267" s="2248"/>
      <c r="W267" s="2248"/>
    </row>
    <row r="268" spans="1:23">
      <c r="A268" s="2248"/>
      <c r="B268" s="2283"/>
      <c r="C268" s="2283"/>
      <c r="D268" s="2283"/>
      <c r="E268" s="2283"/>
      <c r="F268" s="2283"/>
      <c r="G268" s="2283"/>
      <c r="H268" s="2283"/>
      <c r="I268" s="2283"/>
      <c r="J268" s="2283"/>
      <c r="K268" s="2283"/>
      <c r="L268" s="2283"/>
      <c r="M268" s="2283"/>
      <c r="N268" s="2248"/>
      <c r="O268" s="2248"/>
      <c r="P268" s="2248"/>
      <c r="Q268" s="2248"/>
      <c r="R268" s="2248"/>
      <c r="S268" s="2248"/>
      <c r="T268" s="2248"/>
      <c r="U268" s="2248"/>
      <c r="V268" s="2248"/>
      <c r="W268" s="2248"/>
    </row>
    <row r="269" spans="1:23">
      <c r="A269" s="2248"/>
      <c r="B269" s="2283"/>
      <c r="C269" s="2283"/>
      <c r="D269" s="2283"/>
      <c r="E269" s="2283"/>
      <c r="F269" s="2283"/>
      <c r="G269" s="2283"/>
      <c r="H269" s="2283"/>
      <c r="I269" s="2283"/>
      <c r="J269" s="2283"/>
      <c r="K269" s="2283"/>
      <c r="L269" s="2283"/>
      <c r="M269" s="2283"/>
      <c r="N269" s="2248"/>
      <c r="O269" s="2248"/>
      <c r="P269" s="2248"/>
      <c r="Q269" s="2248"/>
      <c r="R269" s="2248"/>
      <c r="S269" s="2248"/>
      <c r="T269" s="2248"/>
      <c r="U269" s="2248"/>
      <c r="V269" s="2248"/>
      <c r="W269" s="2248"/>
    </row>
    <row r="270" spans="1:23">
      <c r="A270" s="2248"/>
      <c r="B270" s="2283"/>
      <c r="C270" s="2283"/>
      <c r="D270" s="2283"/>
      <c r="E270" s="2283"/>
      <c r="F270" s="2283"/>
      <c r="G270" s="2283"/>
      <c r="H270" s="2283"/>
      <c r="I270" s="2283"/>
      <c r="J270" s="2283"/>
      <c r="K270" s="2283"/>
      <c r="L270" s="2283"/>
      <c r="M270" s="2283"/>
      <c r="N270" s="2248"/>
      <c r="O270" s="2248"/>
      <c r="P270" s="2248"/>
      <c r="Q270" s="2248"/>
      <c r="R270" s="2248"/>
      <c r="S270" s="2248"/>
      <c r="T270" s="2248"/>
      <c r="U270" s="2248"/>
      <c r="V270" s="2248"/>
      <c r="W270" s="2248"/>
    </row>
    <row r="271" spans="1:23">
      <c r="A271" s="2248"/>
      <c r="B271" s="2283"/>
      <c r="C271" s="2283"/>
      <c r="D271" s="2283"/>
      <c r="E271" s="2283"/>
      <c r="F271" s="2283"/>
      <c r="G271" s="2283"/>
      <c r="H271" s="2283"/>
      <c r="I271" s="2283"/>
      <c r="J271" s="2283"/>
      <c r="K271" s="2283"/>
      <c r="L271" s="2283"/>
      <c r="M271" s="2283"/>
      <c r="N271" s="2248"/>
      <c r="O271" s="2248"/>
      <c r="P271" s="2248"/>
      <c r="Q271" s="2248"/>
      <c r="R271" s="2248"/>
      <c r="S271" s="2248"/>
      <c r="T271" s="2248"/>
      <c r="U271" s="2248"/>
      <c r="V271" s="2248"/>
      <c r="W271" s="2248"/>
    </row>
    <row r="272" spans="1:23">
      <c r="A272" s="2248"/>
      <c r="B272" s="2283"/>
      <c r="C272" s="2283"/>
      <c r="D272" s="2283"/>
      <c r="E272" s="2283"/>
      <c r="F272" s="2283"/>
      <c r="G272" s="2283"/>
      <c r="H272" s="2283"/>
      <c r="I272" s="2283"/>
      <c r="J272" s="2283"/>
      <c r="K272" s="2283"/>
      <c r="L272" s="2283"/>
      <c r="M272" s="2283"/>
      <c r="N272" s="2248"/>
      <c r="O272" s="2248"/>
      <c r="P272" s="2248"/>
      <c r="Q272" s="2248"/>
      <c r="R272" s="2248"/>
      <c r="S272" s="2248"/>
      <c r="T272" s="2248"/>
      <c r="U272" s="2248"/>
      <c r="V272" s="2248"/>
      <c r="W272" s="2248"/>
    </row>
    <row r="273" spans="1:23">
      <c r="A273" s="2248"/>
      <c r="B273" s="2283"/>
      <c r="C273" s="2283"/>
      <c r="D273" s="2283"/>
      <c r="E273" s="2283"/>
      <c r="F273" s="2283"/>
      <c r="G273" s="2283"/>
      <c r="H273" s="2283"/>
      <c r="I273" s="2283"/>
      <c r="J273" s="2283"/>
      <c r="K273" s="2283"/>
      <c r="L273" s="2283"/>
      <c r="M273" s="2283"/>
      <c r="N273" s="2248"/>
      <c r="O273" s="2248"/>
      <c r="P273" s="2248"/>
      <c r="Q273" s="2248"/>
      <c r="R273" s="2248"/>
      <c r="S273" s="2248"/>
      <c r="T273" s="2248"/>
      <c r="U273" s="2248"/>
      <c r="V273" s="2248"/>
      <c r="W273" s="2248"/>
    </row>
    <row r="274" spans="1:23" ht="15" customHeight="1">
      <c r="A274" s="2248"/>
      <c r="B274" s="2283"/>
      <c r="C274" s="2283"/>
      <c r="D274" s="2283"/>
      <c r="E274" s="2283"/>
      <c r="F274" s="2283"/>
      <c r="G274" s="2283"/>
      <c r="H274" s="2283"/>
      <c r="I274" s="2283"/>
      <c r="J274" s="2283"/>
      <c r="K274" s="2283"/>
      <c r="L274" s="2283"/>
      <c r="M274" s="2283"/>
      <c r="N274" s="2248"/>
      <c r="O274" s="2248"/>
      <c r="P274" s="2248"/>
      <c r="Q274" s="2248"/>
      <c r="R274" s="2248"/>
      <c r="S274" s="2248"/>
      <c r="T274" s="2248"/>
      <c r="U274" s="2248"/>
      <c r="V274" s="2248"/>
      <c r="W274" s="2248"/>
    </row>
    <row r="275" spans="1:23" ht="15" customHeight="1">
      <c r="A275" s="2248"/>
      <c r="B275" s="2283"/>
      <c r="C275" s="2283"/>
      <c r="D275" s="2283"/>
      <c r="E275" s="2283"/>
      <c r="F275" s="2283"/>
      <c r="G275" s="2283"/>
      <c r="H275" s="2283"/>
      <c r="I275" s="2283"/>
      <c r="J275" s="2283"/>
      <c r="K275" s="2283"/>
      <c r="L275" s="2283"/>
      <c r="M275" s="2283"/>
      <c r="N275" s="2248"/>
      <c r="O275" s="2248"/>
      <c r="P275" s="2248"/>
      <c r="Q275" s="2248"/>
      <c r="R275" s="2248"/>
      <c r="S275" s="2248"/>
      <c r="T275" s="2248"/>
      <c r="U275" s="2248"/>
      <c r="V275" s="2248"/>
      <c r="W275" s="2248"/>
    </row>
    <row r="276" spans="1:23" ht="15" customHeight="1">
      <c r="A276" s="2248"/>
      <c r="B276" s="2283"/>
      <c r="C276" s="2283"/>
      <c r="D276" s="2283"/>
      <c r="E276" s="2283"/>
      <c r="F276" s="2283"/>
      <c r="G276" s="2283"/>
      <c r="H276" s="2283"/>
      <c r="I276" s="2283"/>
      <c r="J276" s="2283"/>
      <c r="K276" s="2283"/>
      <c r="L276" s="2283"/>
      <c r="M276" s="2283"/>
      <c r="N276" s="2248"/>
      <c r="O276" s="2248"/>
      <c r="P276" s="2248"/>
      <c r="Q276" s="2248"/>
      <c r="R276" s="2248"/>
      <c r="S276" s="2248"/>
      <c r="T276" s="2248"/>
      <c r="U276" s="2248"/>
      <c r="V276" s="2248"/>
      <c r="W276" s="2248"/>
    </row>
    <row r="277" spans="1:23" ht="15" customHeight="1">
      <c r="A277" s="2248"/>
      <c r="B277" s="2283"/>
      <c r="C277" s="2283"/>
      <c r="D277" s="2283"/>
      <c r="E277" s="2283"/>
      <c r="F277" s="2283"/>
      <c r="G277" s="2283"/>
      <c r="H277" s="2283"/>
      <c r="I277" s="2283"/>
      <c r="J277" s="2283"/>
      <c r="K277" s="2283"/>
      <c r="L277" s="2283"/>
      <c r="M277" s="2283"/>
      <c r="N277" s="2248"/>
      <c r="O277" s="2248"/>
      <c r="P277" s="2248"/>
      <c r="Q277" s="2248"/>
      <c r="R277" s="2248"/>
      <c r="S277" s="2248"/>
      <c r="T277" s="2248"/>
      <c r="U277" s="2248"/>
      <c r="V277" s="2248"/>
      <c r="W277" s="2248"/>
    </row>
    <row r="278" spans="1:23">
      <c r="A278" s="2248"/>
      <c r="B278" s="2283"/>
      <c r="C278" s="2283"/>
      <c r="D278" s="2283"/>
      <c r="E278" s="2283"/>
      <c r="F278" s="2283"/>
      <c r="G278" s="2283"/>
      <c r="H278" s="2283"/>
      <c r="I278" s="2283"/>
      <c r="J278" s="2283"/>
      <c r="K278" s="2283"/>
      <c r="L278" s="2283"/>
      <c r="M278" s="2283"/>
      <c r="N278" s="2248"/>
      <c r="O278" s="2248"/>
      <c r="P278" s="2248"/>
      <c r="Q278" s="2248"/>
      <c r="R278" s="2248"/>
      <c r="S278" s="2248"/>
      <c r="T278" s="2248"/>
      <c r="U278" s="2248"/>
      <c r="V278" s="2248"/>
      <c r="W278" s="2248"/>
    </row>
  </sheetData>
  <sheetProtection password="889B" sheet="1"/>
  <mergeCells count="53">
    <mergeCell ref="D56:G56"/>
    <mergeCell ref="H56:J56"/>
    <mergeCell ref="L2:M2"/>
    <mergeCell ref="D32:G32"/>
    <mergeCell ref="H32:J32"/>
    <mergeCell ref="D50:G50"/>
    <mergeCell ref="H50:J50"/>
    <mergeCell ref="F139:H139"/>
    <mergeCell ref="D57:E57"/>
    <mergeCell ref="G57:H57"/>
    <mergeCell ref="H66:J66"/>
    <mergeCell ref="K66:L66"/>
    <mergeCell ref="D67:F67"/>
    <mergeCell ref="G67:I67"/>
    <mergeCell ref="F101:H101"/>
    <mergeCell ref="F111:H111"/>
    <mergeCell ref="F122:H122"/>
    <mergeCell ref="F130:H130"/>
    <mergeCell ref="H134:J134"/>
    <mergeCell ref="E226:H226"/>
    <mergeCell ref="E180:H180"/>
    <mergeCell ref="D144:G144"/>
    <mergeCell ref="J144:K144"/>
    <mergeCell ref="F146:I146"/>
    <mergeCell ref="K146:L146"/>
    <mergeCell ref="J149:K149"/>
    <mergeCell ref="F150:H150"/>
    <mergeCell ref="E162:G162"/>
    <mergeCell ref="D167:F167"/>
    <mergeCell ref="F171:H171"/>
    <mergeCell ref="I171:J171"/>
    <mergeCell ref="F175:H175"/>
    <mergeCell ref="D188:E188"/>
    <mergeCell ref="F192:H192"/>
    <mergeCell ref="F224:I224"/>
    <mergeCell ref="J224:K224"/>
    <mergeCell ref="C225:F225"/>
    <mergeCell ref="G225:I225"/>
    <mergeCell ref="L228:M228"/>
    <mergeCell ref="E229:H229"/>
    <mergeCell ref="L231:M231"/>
    <mergeCell ref="E232:H232"/>
    <mergeCell ref="L243:M243"/>
    <mergeCell ref="E235:H235"/>
    <mergeCell ref="I235:K235"/>
    <mergeCell ref="D244:F244"/>
    <mergeCell ref="E236:H236"/>
    <mergeCell ref="E239:H239"/>
    <mergeCell ref="H240:I240"/>
    <mergeCell ref="E241:H241"/>
    <mergeCell ref="I242:J242"/>
    <mergeCell ref="G243:I243"/>
    <mergeCell ref="J243:K243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5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86" t="str">
        <f>+'TRIAL-BALANCE'!E2</f>
        <v>ОБЩИНА ГУЛЯНЦИ</v>
      </c>
      <c r="B1" s="2587"/>
      <c r="C1" s="2587"/>
      <c r="D1" s="2588"/>
      <c r="E1" s="301" t="s">
        <v>792</v>
      </c>
      <c r="F1" s="300"/>
      <c r="G1" s="2584">
        <f>+'TRIAL-BALANCE'!C6</f>
        <v>413691</v>
      </c>
      <c r="H1" s="2585"/>
      <c r="I1" s="300"/>
      <c r="J1" s="301" t="s">
        <v>1212</v>
      </c>
      <c r="K1" s="1937">
        <f>+'TRIAL-BALANCE'!C8</f>
        <v>6502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90" t="str">
        <f>+'BALANCE-SHEET-2021-leva'!A2:D2</f>
        <v>(бюджетна организация, предприятие по чл. 165, ал. 1 от ЗПФ, поделение)</v>
      </c>
      <c r="B2" s="2591"/>
      <c r="C2" s="2591"/>
      <c r="D2" s="2592"/>
      <c r="E2" s="2595">
        <f>+'BALANCE-SHEET-2021-leva'!E2</f>
        <v>0</v>
      </c>
      <c r="F2" s="2595"/>
      <c r="G2" s="2595"/>
      <c r="H2" s="2595"/>
      <c r="I2" s="300"/>
      <c r="J2" s="2583">
        <f>+'BALANCE-SHEET-2021-leva'!J2:K2</f>
        <v>0</v>
      </c>
      <c r="K2" s="2583"/>
      <c r="L2" s="300"/>
      <c r="M2" s="2583">
        <f>+'BALANCE-SHEET-2021-leva'!M2:N2</f>
        <v>0</v>
      </c>
      <c r="N2" s="258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506" t="str">
        <f>+'TRIAL-BALANCE'!G4</f>
        <v>ГР.ГУЛЯНЦИ</v>
      </c>
      <c r="B3" s="2507"/>
      <c r="C3" s="2507"/>
      <c r="D3" s="2508"/>
      <c r="E3" s="304" t="s">
        <v>1205</v>
      </c>
      <c r="F3" s="302"/>
      <c r="G3" s="2593">
        <f>+'TRIAL-BALANCE'!J8</f>
        <v>0</v>
      </c>
      <c r="H3" s="2594"/>
      <c r="I3" s="300"/>
      <c r="J3" s="2212" t="s">
        <v>2108</v>
      </c>
      <c r="K3" s="2490" t="str">
        <f>+'TRIAL-BALANCE'!G6</f>
        <v>tsus@abv.bg</v>
      </c>
      <c r="L3" s="2491"/>
      <c r="M3" s="2491"/>
      <c r="N3" s="2492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89" t="str">
        <f>+A1</f>
        <v>ОБЩИНА ГУЛЯНЦИ</v>
      </c>
      <c r="C5" s="2589"/>
      <c r="D5" s="2589"/>
      <c r="E5" s="2589"/>
      <c r="F5" s="2589"/>
      <c r="G5" s="2589"/>
      <c r="H5" s="1261" t="str">
        <f>+'BALANCE-SHEET-2021-leva'!H5</f>
        <v xml:space="preserve">  към</v>
      </c>
      <c r="I5" s="158"/>
      <c r="J5" s="1266" t="str">
        <f>+'BALANCE-SHEET-2021-leva'!J5</f>
        <v>30 юни 2021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81">
        <f>+'BALANCE-SHEET-2021-leva'!D6:E6</f>
        <v>0</v>
      </c>
      <c r="E6" s="2581"/>
      <c r="F6" s="164"/>
      <c r="G6" s="2581">
        <f>+'BALANCE-SHEET-2021-leva'!G6:H6</f>
        <v>0</v>
      </c>
      <c r="H6" s="2582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81" t="s">
        <v>2181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76" t="s">
        <v>398</v>
      </c>
      <c r="N7" s="2577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82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78"/>
      <c r="N8" s="2579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+'BALANCE-SHEET-2021-leva'!A9</f>
        <v>0</v>
      </c>
      <c r="B9" s="2483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+'BALANCE-SHEET-2021-leva'!D13/1000+IF(+Rounding!$C$6=$B13,+Rounding!D$6,0)+IF(+Rounding!$C$7=$B13,+Rounding!D$7,0)</f>
        <v>4789.9726200000005</v>
      </c>
      <c r="E13" s="660">
        <f>+'BALANCE-SHEET-2021-leva'!E13/1000+IF(+Rounding!$C$6=$B13,+Rounding!E$6,0)+IF(+Rounding!$C$7=$B13,+Rounding!E$7,0)</f>
        <v>4814.2712300000003</v>
      </c>
      <c r="F13" s="154"/>
      <c r="G13" s="659">
        <f>+'BALANCE-SHEET-2021-leva'!G13/1000+IF(+Rounding!$G$6=$B13,+Rounding!H$6,0)+IF(+Rounding!$G$7=$B13,+Rounding!H$7,0)</f>
        <v>1630.6606899999999</v>
      </c>
      <c r="H13" s="660">
        <f>+'BALANCE-SHEET-2021-leva'!H13/1000+IF(+Rounding!$G$6=$B13,+Rounding!I$6,0)+IF(+Rounding!$G$7=$B13,+Rounding!I$7,0)</f>
        <v>1630.6606899999999</v>
      </c>
      <c r="I13" s="154"/>
      <c r="J13" s="659">
        <f>+'BALANCE-SHEET-2021-leva'!J13/1000+IF(+Rounding!$K$6=$B13,+Rounding!L$6,0)+IF(+Rounding!$K$7=$B13,+Rounding!L$7,0)</f>
        <v>0</v>
      </c>
      <c r="K13" s="660">
        <f>+'BALANCE-SHEET-2021-leva'!K13/1000+IF(+Rounding!$K$6=$B13,+Rounding!M$6,0)+IF(+Rounding!$K$7=$B13,+Rounding!M$7,0)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6420.6333100000002</v>
      </c>
      <c r="N13" s="660">
        <f>+E13+H13+K13+IF(+Rounding!$O$6=$B13,+Rounding!Q$6,0)+IF(+Rounding!$O$7=$B13,+Rounding!Q$7,0)</f>
        <v>6444.93192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+'BALANCE-SHEET-2021-leva'!D14/1000+IF(+Rounding!$C$6=$B14,+Rounding!D$6,0)+IF(+Rounding!$C$7=$B14,+Rounding!D$7,0)</f>
        <v>5832.0472800000007</v>
      </c>
      <c r="E14" s="660">
        <f>+'BALANCE-SHEET-2021-leva'!E14/1000+IF(+Rounding!$C$6=$B14,+Rounding!E$6,0)+IF(+Rounding!$C$7=$B14,+Rounding!E$7,0)</f>
        <v>6069.97372</v>
      </c>
      <c r="F14" s="154"/>
      <c r="G14" s="659">
        <f>+'BALANCE-SHEET-2021-leva'!G14/1000+IF(+Rounding!$G$6=$B14,+Rounding!H$6,0)+IF(+Rounding!$G$7=$B14,+Rounding!H$7,0)</f>
        <v>164.36543</v>
      </c>
      <c r="H14" s="660">
        <f>+'BALANCE-SHEET-2021-leva'!H14/1000+IF(+Rounding!$G$6=$B14,+Rounding!I$6,0)+IF(+Rounding!$G$7=$B14,+Rounding!I$7,0)</f>
        <v>164.36543</v>
      </c>
      <c r="I14" s="154"/>
      <c r="J14" s="659">
        <f>+'BALANCE-SHEET-2021-leva'!J14/1000+IF(+Rounding!$K$6=$B14,+Rounding!L$6,0)+IF(+Rounding!$K$7=$B14,+Rounding!L$7,0)</f>
        <v>0</v>
      </c>
      <c r="K14" s="660">
        <f>+'BALANCE-SHEET-2021-leva'!K14/1000+IF(+Rounding!$K$6=$B14,+Rounding!M$6,0)+IF(+Rounding!$K$7=$B14,+Rounding!M$7,0)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5996.4127100000005</v>
      </c>
      <c r="N14" s="660">
        <f>+E14+H14+K14+IF(+Rounding!$O$6=$B14,+Rounding!Q$6,0)+IF(+Rounding!$O$7=$B14,+Rounding!Q$7,0)</f>
        <v>6234.3391499999998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+'BALANCE-SHEET-2021-leva'!D15/1000+IF(+Rounding!$C$6=$B15,+Rounding!D$6,0)+IF(+Rounding!$C$7=$B15,+Rounding!D$7,0)</f>
        <v>169.60548</v>
      </c>
      <c r="E15" s="660">
        <f>+'BALANCE-SHEET-2021-leva'!E15/1000+IF(+Rounding!$C$6=$B15,+Rounding!E$6,0)+IF(+Rounding!$C$7=$B15,+Rounding!E$7,0)</f>
        <v>171.97588000000002</v>
      </c>
      <c r="F15" s="154"/>
      <c r="G15" s="659">
        <f>+'BALANCE-SHEET-2021-leva'!G15/1000+IF(+Rounding!$G$6=$B15,+Rounding!H$6,0)+IF(+Rounding!$G$7=$B15,+Rounding!H$7,0)</f>
        <v>1.3080000000000001</v>
      </c>
      <c r="H15" s="660">
        <f>+'BALANCE-SHEET-2021-leva'!H15/1000+IF(+Rounding!$G$6=$B15,+Rounding!I$6,0)+IF(+Rounding!$G$7=$B15,+Rounding!I$7,0)</f>
        <v>1.3080000000000001</v>
      </c>
      <c r="I15" s="154"/>
      <c r="J15" s="659">
        <f>+'BALANCE-SHEET-2021-leva'!J15/1000+IF(+Rounding!$K$6=$B15,+Rounding!L$6,0)+IF(+Rounding!$K$7=$B15,+Rounding!L$7,0)</f>
        <v>0</v>
      </c>
      <c r="K15" s="660">
        <f>+'BALANCE-SHEET-2021-leva'!K15/1000+IF(+Rounding!$K$6=$B15,+Rounding!M$6,0)+IF(+Rounding!$K$7=$B15,+Rounding!M$7,0)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170.91347999999999</v>
      </c>
      <c r="N15" s="660">
        <f>+E15+H15+K15+IF(+Rounding!$O$6=$B15,+Rounding!Q$6,0)+IF(+Rounding!$O$7=$B15,+Rounding!Q$7,0)</f>
        <v>173.28388000000001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+'BALANCE-SHEET-2021-leva'!D16/1000+IF(+Rounding!$C$6=$B16,+Rounding!D$6,0)+IF(+Rounding!$C$7=$B16,+Rounding!D$7,0)</f>
        <v>6.6</v>
      </c>
      <c r="E16" s="660">
        <f>+'BALANCE-SHEET-2021-leva'!E16/1000+IF(+Rounding!$C$6=$B16,+Rounding!E$6,0)+IF(+Rounding!$C$7=$B16,+Rounding!E$7,0)</f>
        <v>6.6</v>
      </c>
      <c r="F16" s="154"/>
      <c r="G16" s="659">
        <f>+'BALANCE-SHEET-2021-leva'!G16/1000+IF(+Rounding!$G$6=$B16,+Rounding!H$6,0)+IF(+Rounding!$G$7=$B16,+Rounding!H$7,0)</f>
        <v>0</v>
      </c>
      <c r="H16" s="660">
        <f>+'BALANCE-SHEET-2021-leva'!H16/1000+IF(+Rounding!$G$6=$B16,+Rounding!I$6,0)+IF(+Rounding!$G$7=$B16,+Rounding!I$7,0)</f>
        <v>0</v>
      </c>
      <c r="I16" s="154"/>
      <c r="J16" s="659">
        <f>+'BALANCE-SHEET-2021-leva'!J16/1000+IF(+Rounding!$K$6=$B16,+Rounding!L$6,0)+IF(+Rounding!$K$7=$B16,+Rounding!L$7,0)</f>
        <v>3703.1687999999999</v>
      </c>
      <c r="K16" s="660">
        <f>+'BALANCE-SHEET-2021-leva'!K16/1000+IF(+Rounding!$K$6=$B16,+Rounding!M$6,0)+IF(+Rounding!$K$7=$B16,+Rounding!M$7,0)</f>
        <v>2819.7056899999998</v>
      </c>
      <c r="L16" s="154"/>
      <c r="M16" s="659">
        <f>+D16+G16+J16+IF(+Rounding!$O$6=$B16,+Rounding!P$6,0)+IF(+Rounding!$O$7=$B16,+Rounding!P$7,0)</f>
        <v>3709.7687999999998</v>
      </c>
      <c r="N16" s="660">
        <f>+E16+H16+K16+IF(+Rounding!$O$6=$B16,+Rounding!Q$6,0)+IF(+Rounding!$O$7=$B16,+Rounding!Q$7,0)</f>
        <v>2826.3056899999997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+'BALANCE-SHEET-2021-leva'!D17/1000+IF(+Rounding!$C$6=$B17,+Rounding!D$6,0)+IF(+Rounding!$C$7=$B17,+Rounding!D$7,0)</f>
        <v>0</v>
      </c>
      <c r="E17" s="660">
        <f>+'BALANCE-SHEET-2021-leva'!E17/1000+IF(+Rounding!$C$6=$B17,+Rounding!E$6,0)+IF(+Rounding!$C$7=$B17,+Rounding!E$7,0)</f>
        <v>0</v>
      </c>
      <c r="F17" s="154"/>
      <c r="G17" s="659">
        <f>+'BALANCE-SHEET-2021-leva'!G17/1000+IF(+Rounding!$G$6=$B17,+Rounding!H$6,0)+IF(+Rounding!$G$7=$B17,+Rounding!H$7,0)</f>
        <v>0</v>
      </c>
      <c r="H17" s="660">
        <f>+'BALANCE-SHEET-2021-leva'!H17/1000+IF(+Rounding!$G$6=$B17,+Rounding!I$6,0)+IF(+Rounding!$G$7=$B17,+Rounding!I$7,0)</f>
        <v>0</v>
      </c>
      <c r="I17" s="154"/>
      <c r="J17" s="659">
        <f>+'BALANCE-SHEET-2021-leva'!J17/1000+IF(+Rounding!$K$6=$B17,+Rounding!L$6,0)+IF(+Rounding!$K$7=$B17,+Rounding!L$7,0)</f>
        <v>23598.0697</v>
      </c>
      <c r="K17" s="660">
        <f>+'BALANCE-SHEET-2021-leva'!K17/1000+IF(+Rounding!$K$6=$B17,+Rounding!M$6,0)+IF(+Rounding!$K$7=$B17,+Rounding!M$7,0)</f>
        <v>24678.136770000001</v>
      </c>
      <c r="L17" s="154"/>
      <c r="M17" s="659">
        <f>+D17+G17+J17+IF(+Rounding!$O$6=$B17,+Rounding!P$6,0)+IF(+Rounding!$O$7=$B17,+Rounding!P$7,0)</f>
        <v>23598.0697</v>
      </c>
      <c r="N17" s="660">
        <f>+E17+H17+K17+IF(+Rounding!$O$6=$B17,+Rounding!Q$6,0)+IF(+Rounding!$O$7=$B17,+Rounding!Q$7,0)</f>
        <v>24678.136770000001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+'BALANCE-SHEET-2021-leva'!D18/1000+IF(+Rounding!$C$6=$B18,+Rounding!D$6,0)+IF(+Rounding!$C$7=$B18,+Rounding!D$7,0)</f>
        <v>0</v>
      </c>
      <c r="E18" s="660">
        <f>+'BALANCE-SHEET-2021-leva'!E18/1000+IF(+Rounding!$C$6=$B18,+Rounding!E$6,0)+IF(+Rounding!$C$7=$B18,+Rounding!E$7,0)</f>
        <v>0</v>
      </c>
      <c r="F18" s="154"/>
      <c r="G18" s="659">
        <f>+'BALANCE-SHEET-2021-leva'!G18/1000+IF(+Rounding!$G$6=$B18,+Rounding!H$6,0)+IF(+Rounding!$G$7=$B18,+Rounding!H$7,0)</f>
        <v>0</v>
      </c>
      <c r="H18" s="660">
        <f>+'BALANCE-SHEET-2021-leva'!H18/1000+IF(+Rounding!$G$6=$B18,+Rounding!I$6,0)+IF(+Rounding!$G$7=$B18,+Rounding!I$7,0)</f>
        <v>0</v>
      </c>
      <c r="I18" s="154"/>
      <c r="J18" s="659">
        <f>+'BALANCE-SHEET-2021-leva'!J18/1000+IF(+Rounding!$K$6=$B18,+Rounding!L$6,0)+IF(+Rounding!$K$7=$B18,+Rounding!L$7,0)</f>
        <v>0</v>
      </c>
      <c r="K18" s="660">
        <f>+'BALANCE-SHEET-2021-leva'!K18/1000+IF(+Rounding!$K$6=$B18,+Rounding!M$6,0)+IF(+Rounding!$K$7=$B18,+Rounding!M$7,0)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+'BALANCE-SHEET-2021-leva'!D19/1000+IF(+Rounding!$C$6=$B19,+Rounding!D$6,0)+IF(+Rounding!$C$7=$B19,+Rounding!D$7,0)</f>
        <v>736.83339000000001</v>
      </c>
      <c r="E19" s="662">
        <f>+'BALANCE-SHEET-2021-leva'!E19/1000+IF(+Rounding!$C$6=$B19,+Rounding!E$6,0)+IF(+Rounding!$C$7=$B19,+Rounding!E$7,0)</f>
        <v>736.83339000000001</v>
      </c>
      <c r="F19" s="154"/>
      <c r="G19" s="661">
        <f>+'BALANCE-SHEET-2021-leva'!G19/1000+IF(+Rounding!$G$6=$B19,+Rounding!H$6,0)+IF(+Rounding!$G$7=$B19,+Rounding!H$7,0)</f>
        <v>0</v>
      </c>
      <c r="H19" s="662">
        <f>+'BALANCE-SHEET-2021-leva'!H19/1000+IF(+Rounding!$G$6=$B19,+Rounding!I$6,0)+IF(+Rounding!$G$7=$B19,+Rounding!I$7,0)</f>
        <v>0</v>
      </c>
      <c r="I19" s="154"/>
      <c r="J19" s="659">
        <f>+'BALANCE-SHEET-2021-leva'!J19/1000+IF(+Rounding!$K$6=$B19,+Rounding!L$6,0)+IF(+Rounding!$K$7=$B19,+Rounding!L$7,0)</f>
        <v>30727.061109999999</v>
      </c>
      <c r="K19" s="660">
        <f>+'BALANCE-SHEET-2021-leva'!K19/1000+IF(+Rounding!$K$6=$B19,+Rounding!M$6,0)+IF(+Rounding!$K$7=$B19,+Rounding!M$7,0)</f>
        <v>30727.061109999999</v>
      </c>
      <c r="L19" s="154"/>
      <c r="M19" s="659">
        <f>+D19+G19+J19+IF(+Rounding!$O$6=$B19,+Rounding!P$6,0)+IF(+Rounding!$O$7=$B19,+Rounding!P$7,0)</f>
        <v>31463.894499999999</v>
      </c>
      <c r="N19" s="660">
        <f>+E19+H19+K19+IF(+Rounding!$O$6=$B19,+Rounding!Q$6,0)+IF(+Rounding!$O$7=$B19,+Rounding!Q$7,0)</f>
        <v>31463.894499999999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11535.058770000001</v>
      </c>
      <c r="E20" s="664">
        <f>+E13+E14+E15+E16+E17+E18+E19</f>
        <v>11799.65422</v>
      </c>
      <c r="F20" s="154"/>
      <c r="G20" s="663">
        <f>+G13+G14+G15+G16+G17+G18+G19</f>
        <v>1796.33412</v>
      </c>
      <c r="H20" s="664">
        <f>+H13+H14+H15+H16+H17+H18+H19</f>
        <v>1796.33412</v>
      </c>
      <c r="I20" s="154"/>
      <c r="J20" s="663">
        <f>+J13+J14+J15+J16+J17+J18+J19</f>
        <v>58028.299610000002</v>
      </c>
      <c r="K20" s="664">
        <f>+K13+K14+K15+K16+K17+K18+K19</f>
        <v>58224.903569999995</v>
      </c>
      <c r="L20" s="154"/>
      <c r="M20" s="663">
        <f>+M13+M14+M15+M16+M17+M18+M19</f>
        <v>71359.692500000005</v>
      </c>
      <c r="N20" s="664">
        <f>+N13+N14+N15+N16+N17+N18+N19</f>
        <v>71820.891909999991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+'BALANCE-SHEET-2021-leva'!D22/1000+IF(+Rounding!$C$6=$B22,+Rounding!D$6,0)+IF(+Rounding!$C$7=$B22,+Rounding!D$7,0)</f>
        <v>153.64982000000001</v>
      </c>
      <c r="E22" s="664">
        <f>+'BALANCE-SHEET-2021-leva'!E22/1000+IF(+Rounding!$C$6=$B22,+Rounding!E$6,0)+IF(+Rounding!$C$7=$B22,+Rounding!E$7,0)</f>
        <v>164.82585999999998</v>
      </c>
      <c r="F22" s="154"/>
      <c r="G22" s="663">
        <f>+'BALANCE-SHEET-2021-leva'!G22/1000+IF(+Rounding!$G$6=$B22,+Rounding!H$6,0)+IF(+Rounding!$G$7=$B22,+Rounding!H$7,0)</f>
        <v>6.968</v>
      </c>
      <c r="H22" s="664">
        <f>+'BALANCE-SHEET-2021-leva'!H22/1000+IF(+Rounding!$G$6=$B22,+Rounding!I$6,0)+IF(+Rounding!$G$7=$B22,+Rounding!I$7,0)</f>
        <v>6.968</v>
      </c>
      <c r="I22" s="154"/>
      <c r="J22" s="663">
        <f>+'BALANCE-SHEET-2021-leva'!J22/1000+IF(+Rounding!$K$6=$B22,+Rounding!L$6,0)+IF(+Rounding!$K$7=$B22,+Rounding!L$7,0)</f>
        <v>0</v>
      </c>
      <c r="K22" s="664">
        <f>+'BALANCE-SHEET-2021-leva'!K22/1000+IF(+Rounding!$K$6=$B22,+Rounding!M$6,0)+IF(+Rounding!$K$7=$B22,+Rounding!M$7,0)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160.61781999999999</v>
      </c>
      <c r="N22" s="664">
        <f>+E22+H22+K22+IF(+Rounding!$O$6=$B22,+Rounding!Q$6,0)+IF(+Rounding!$O$7=$B22,+Rounding!Q$7,0)</f>
        <v>171.79385999999997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+'BALANCE-SHEET-2021-leva'!D24/1000+IF(+Rounding!$C$6=$B24,+Rounding!D$6,0)+IF(+Rounding!$C$7=$B24,+Rounding!D$7,0)</f>
        <v>308.24329</v>
      </c>
      <c r="E24" s="660">
        <f>+'BALANCE-SHEET-2021-leva'!E24/1000+IF(+Rounding!$C$6=$B24,+Rounding!E$6,0)+IF(+Rounding!$C$7=$B24,+Rounding!E$7,0)</f>
        <v>346.22796</v>
      </c>
      <c r="F24" s="154"/>
      <c r="G24" s="659">
        <f>+'BALANCE-SHEET-2021-leva'!G24/1000+IF(+Rounding!$G$6=$B24,+Rounding!H$6,0)+IF(+Rounding!$G$7=$B24,+Rounding!H$7,0)</f>
        <v>135.39322000000001</v>
      </c>
      <c r="H24" s="660">
        <f>+'BALANCE-SHEET-2021-leva'!H24/1000+IF(+Rounding!$G$6=$B24,+Rounding!I$6,0)+IF(+Rounding!$G$7=$B24,+Rounding!I$7,0)</f>
        <v>126.80822000000001</v>
      </c>
      <c r="I24" s="154"/>
      <c r="J24" s="659">
        <f>+'BALANCE-SHEET-2021-leva'!J24/1000+IF(+Rounding!$K$6=$B24,+Rounding!L$6,0)+IF(+Rounding!$K$7=$B24,+Rounding!L$7,0)</f>
        <v>0</v>
      </c>
      <c r="K24" s="660">
        <f>+'BALANCE-SHEET-2021-leva'!K24/1000+IF(+Rounding!$K$6=$B24,+Rounding!M$6,0)+IF(+Rounding!$K$7=$B24,+Rounding!M$7,0)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443.63651000000004</v>
      </c>
      <c r="N24" s="660">
        <f>+E24+H24+K24+IF(+Rounding!$O$6=$B24,+Rounding!Q$6,0)+IF(+Rounding!$O$7=$B24,+Rounding!Q$7,0)</f>
        <v>473.03618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+'BALANCE-SHEET-2021-leva'!D25/1000+IF(+Rounding!$C$6=$B25,+Rounding!D$6,0)+IF(+Rounding!$C$7=$B25,+Rounding!D$7,0)</f>
        <v>0</v>
      </c>
      <c r="E25" s="662">
        <f>+'BALANCE-SHEET-2021-leva'!E25/1000+IF(+Rounding!$C$6=$B25,+Rounding!E$6,0)+IF(+Rounding!$C$7=$B25,+Rounding!E$7,0)</f>
        <v>0</v>
      </c>
      <c r="F25" s="154"/>
      <c r="G25" s="661">
        <f>+'BALANCE-SHEET-2021-leva'!G25/1000+IF(+Rounding!$G$6=$B25,+Rounding!H$6,0)+IF(+Rounding!$G$7=$B25,+Rounding!H$7,0)</f>
        <v>0</v>
      </c>
      <c r="H25" s="662">
        <f>+'BALANCE-SHEET-2021-leva'!H25/1000+IF(+Rounding!$G$6=$B25,+Rounding!I$6,0)+IF(+Rounding!$G$7=$B25,+Rounding!I$7,0)</f>
        <v>0</v>
      </c>
      <c r="I25" s="154"/>
      <c r="J25" s="661">
        <f>+'BALANCE-SHEET-2021-leva'!J25/1000+IF(+Rounding!$K$6=$B25,+Rounding!L$6,0)+IF(+Rounding!$K$7=$B25,+Rounding!L$7,0)</f>
        <v>0</v>
      </c>
      <c r="K25" s="662">
        <f>+'BALANCE-SHEET-2021-leva'!K25/1000+IF(+Rounding!$K$6=$B25,+Rounding!M$6,0)+IF(+Rounding!$K$7=$B25,+Rounding!M$7,0)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308.24329</v>
      </c>
      <c r="E26" s="664">
        <f>++E24+E25</f>
        <v>346.22796</v>
      </c>
      <c r="F26" s="154"/>
      <c r="G26" s="663">
        <f>+G24+G25</f>
        <v>135.39322000000001</v>
      </c>
      <c r="H26" s="664">
        <f>++H24+H25</f>
        <v>126.80822000000001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443.63651000000004</v>
      </c>
      <c r="N26" s="664">
        <f>++N24+N25</f>
        <v>473.03618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11996.951880000002</v>
      </c>
      <c r="E28" s="678">
        <f>++E20+E22+E26</f>
        <v>12310.708040000001</v>
      </c>
      <c r="F28" s="154"/>
      <c r="G28" s="677">
        <f>++G20+G22+G26</f>
        <v>1938.69534</v>
      </c>
      <c r="H28" s="678">
        <f>++H20+H22+H26</f>
        <v>1930.1103400000002</v>
      </c>
      <c r="I28" s="154"/>
      <c r="J28" s="677">
        <f>++J20+J22+J26</f>
        <v>58028.299610000002</v>
      </c>
      <c r="K28" s="678">
        <f>++K20+K22+K26</f>
        <v>58224.903569999995</v>
      </c>
      <c r="L28" s="154"/>
      <c r="M28" s="677">
        <f>++M20+M22+M26</f>
        <v>71963.946830000001</v>
      </c>
      <c r="N28" s="678">
        <f>++N20+N22+N26</f>
        <v>72465.721949999992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+'BALANCE-SHEET-2021-leva'!D31/1000+IF(+Rounding!$C$6=$B31,+Rounding!D$6,0)+IF(+Rounding!$C$7=$B31,+Rounding!D$7,0)</f>
        <v>963.77787000000001</v>
      </c>
      <c r="E31" s="660">
        <f>+'BALANCE-SHEET-2021-leva'!E31/1000+IF(+Rounding!$C$6=$B31,+Rounding!E$6,0)+IF(+Rounding!$C$7=$B31,+Rounding!E$7,0)</f>
        <v>964.91704000000004</v>
      </c>
      <c r="F31" s="154"/>
      <c r="G31" s="659">
        <f>+'BALANCE-SHEET-2021-leva'!G31/1000+IF(+Rounding!$G$6=$B31,+Rounding!H$6,0)+IF(+Rounding!$G$7=$B31,+Rounding!H$7,0)</f>
        <v>0</v>
      </c>
      <c r="H31" s="660">
        <f>+'BALANCE-SHEET-2021-leva'!H31/1000+IF(+Rounding!$G$6=$B31,+Rounding!I$6,0)+IF(+Rounding!$G$7=$B31,+Rounding!I$7,0)</f>
        <v>0</v>
      </c>
      <c r="I31" s="154"/>
      <c r="J31" s="659">
        <f>+'BALANCE-SHEET-2021-leva'!J31/1000+IF(+Rounding!$K$6=$B31,+Rounding!L$6,0)+IF(+Rounding!$K$7=$B31,+Rounding!L$7,0)</f>
        <v>0</v>
      </c>
      <c r="K31" s="660">
        <f>+'BALANCE-SHEET-2021-leva'!K31/1000+IF(+Rounding!$K$6=$B31,+Rounding!M$6,0)+IF(+Rounding!$K$7=$B31,+Rounding!M$7,0)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963.77787000000001</v>
      </c>
      <c r="N31" s="660">
        <f>+E31+H31+K31+IF(+Rounding!$O$6=$B31,+Rounding!Q$6,0)+IF(+Rounding!$O$7=$B31,+Rounding!Q$7,0)</f>
        <v>964.91704000000004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+'BALANCE-SHEET-2021-leva'!D32/1000+IF(+Rounding!$C$6=$B32,+Rounding!D$6,0)+IF(+Rounding!$C$7=$B32,+Rounding!D$7,0)</f>
        <v>0</v>
      </c>
      <c r="E32" s="660">
        <f>+'BALANCE-SHEET-2021-leva'!E32/1000+IF(+Rounding!$C$6=$B32,+Rounding!E$6,0)+IF(+Rounding!$C$7=$B32,+Rounding!E$7,0)</f>
        <v>0</v>
      </c>
      <c r="F32" s="154"/>
      <c r="G32" s="659">
        <f>+'BALANCE-SHEET-2021-leva'!G32/1000+IF(+Rounding!$G$6=$B32,+Rounding!H$6,0)+IF(+Rounding!$G$7=$B32,+Rounding!H$7,0)</f>
        <v>0</v>
      </c>
      <c r="H32" s="660">
        <f>+'BALANCE-SHEET-2021-leva'!H32/1000+IF(+Rounding!$G$6=$B32,+Rounding!I$6,0)+IF(+Rounding!$G$7=$B32,+Rounding!I$7,0)</f>
        <v>0</v>
      </c>
      <c r="I32" s="154"/>
      <c r="J32" s="659">
        <f>+'BALANCE-SHEET-2021-leva'!J32/1000+IF(+Rounding!$K$6=$B32,+Rounding!L$6,0)+IF(+Rounding!$K$7=$B32,+Rounding!L$7,0)</f>
        <v>0</v>
      </c>
      <c r="K32" s="660">
        <f>+'BALANCE-SHEET-2021-leva'!K32/1000+IF(+Rounding!$K$6=$B32,+Rounding!M$6,0)+IF(+Rounding!$K$7=$B32,+Rounding!M$7,0)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+'BALANCE-SHEET-2021-leva'!D33/1000+IF(+Rounding!$C$6=$B33,+Rounding!D$6,0)+IF(+Rounding!$C$7=$B33,+Rounding!D$7,0)</f>
        <v>0</v>
      </c>
      <c r="E33" s="662">
        <f>+'BALANCE-SHEET-2021-leva'!E33/1000+IF(+Rounding!$C$6=$B33,+Rounding!E$6,0)+IF(+Rounding!$C$7=$B33,+Rounding!E$7,0)</f>
        <v>0</v>
      </c>
      <c r="F33" s="154"/>
      <c r="G33" s="661">
        <f>+'BALANCE-SHEET-2021-leva'!G33/1000+IF(+Rounding!$G$6=$B33,+Rounding!H$6,0)+IF(+Rounding!$G$7=$B33,+Rounding!H$7,0)</f>
        <v>0</v>
      </c>
      <c r="H33" s="662">
        <f>+'BALANCE-SHEET-2021-leva'!H33/1000+IF(+Rounding!$G$6=$B33,+Rounding!I$6,0)+IF(+Rounding!$G$7=$B33,+Rounding!I$7,0)</f>
        <v>0</v>
      </c>
      <c r="I33" s="154"/>
      <c r="J33" s="661">
        <f>+'BALANCE-SHEET-2021-leva'!J33/1000+IF(+Rounding!$K$6=$B33,+Rounding!L$6,0)+IF(+Rounding!$K$7=$B33,+Rounding!L$7,0)</f>
        <v>0</v>
      </c>
      <c r="K33" s="662">
        <f>+'BALANCE-SHEET-2021-leva'!K33/1000+IF(+Rounding!$K$6=$B33,+Rounding!M$6,0)+IF(+Rounding!$K$7=$B33,+Rounding!M$7,0)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963.77787000000001</v>
      </c>
      <c r="E34" s="664">
        <f>+E31+E32+E33</f>
        <v>964.91704000000004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963.77787000000001</v>
      </c>
      <c r="N34" s="664">
        <f>+N31+N32+N33</f>
        <v>964.91704000000004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+'BALANCE-SHEET-2021-leva'!Q35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+'BALANCE-SHEET-2021-leva'!D36/1000+IF(+Rounding!$C$6=$B36,+Rounding!D$6,0)+IF(+Rounding!$C$7=$B36,+Rounding!D$7,0)</f>
        <v>0</v>
      </c>
      <c r="E36" s="660">
        <f>+'BALANCE-SHEET-2021-leva'!E36/1000+IF(+Rounding!$C$6=$B36,+Rounding!E$6,0)+IF(+Rounding!$C$7=$B36,+Rounding!E$7,0)</f>
        <v>0</v>
      </c>
      <c r="F36" s="154"/>
      <c r="G36" s="659">
        <f>+'BALANCE-SHEET-2021-leva'!G36/1000+IF(+Rounding!$G$6=$B36,+Rounding!H$6,0)+IF(+Rounding!$G$7=$B36,+Rounding!H$7,0)</f>
        <v>0</v>
      </c>
      <c r="H36" s="660">
        <f>+'BALANCE-SHEET-2021-leva'!H36/1000+IF(+Rounding!$G$6=$B36,+Rounding!I$6,0)+IF(+Rounding!$G$7=$B36,+Rounding!I$7,0)</f>
        <v>0</v>
      </c>
      <c r="I36" s="154"/>
      <c r="J36" s="659">
        <f>+'BALANCE-SHEET-2021-leva'!J36/1000+IF(+Rounding!$K$6=$B36,+Rounding!L$6,0)+IF(+Rounding!$K$7=$B36,+Rounding!L$7,0)</f>
        <v>0</v>
      </c>
      <c r="K36" s="660">
        <f>+'BALANCE-SHEET-2021-leva'!K36/1000+IF(+Rounding!$K$6=$B36,+Rounding!M$6,0)+IF(+Rounding!$K$7=$B36,+Rounding!M$7,0)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+'BALANCE-SHEET-2021-leva'!Q36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+'BALANCE-SHEET-2021-leva'!D37/1000+IF(+Rounding!$C$6=$B37,+Rounding!D$6,0)+IF(+Rounding!$C$7=$B37,+Rounding!D$7,0)</f>
        <v>0</v>
      </c>
      <c r="E37" s="662">
        <f>+'BALANCE-SHEET-2021-leva'!E37/1000+IF(+Rounding!$C$6=$B37,+Rounding!E$6,0)+IF(+Rounding!$C$7=$B37,+Rounding!E$7,0)</f>
        <v>20</v>
      </c>
      <c r="F37" s="154"/>
      <c r="G37" s="661">
        <f>+'BALANCE-SHEET-2021-leva'!G37/1000+IF(+Rounding!$G$6=$B37,+Rounding!H$6,0)+IF(+Rounding!$G$7=$B37,+Rounding!H$7,0)</f>
        <v>0</v>
      </c>
      <c r="H37" s="662">
        <f>+'BALANCE-SHEET-2021-leva'!H37/1000+IF(+Rounding!$G$6=$B37,+Rounding!I$6,0)+IF(+Rounding!$G$7=$B37,+Rounding!I$7,0)</f>
        <v>0</v>
      </c>
      <c r="I37" s="154"/>
      <c r="J37" s="661">
        <f>+'BALANCE-SHEET-2021-leva'!J37/1000+IF(+Rounding!$K$6=$B37,+Rounding!L$6,0)+IF(+Rounding!$K$7=$B37,+Rounding!L$7,0)</f>
        <v>0</v>
      </c>
      <c r="K37" s="662">
        <f>+'BALANCE-SHEET-2021-leva'!K37/1000+IF(+Rounding!$K$6=$B37,+Rounding!M$6,0)+IF(+Rounding!$K$7=$B37,+Rounding!M$7,0)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20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20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20</v>
      </c>
      <c r="O38" s="303"/>
      <c r="P38" s="1242" t="s">
        <v>1195</v>
      </c>
      <c r="Q38" s="1243" t="s">
        <v>1964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1983</v>
      </c>
      <c r="B40" s="176">
        <v>71</v>
      </c>
      <c r="C40" s="154"/>
      <c r="D40" s="659">
        <f>+'BALANCE-SHEET-2021-leva'!D40/1000+IF(+Rounding!$C$6=$B40,+Rounding!D$6,0)+IF(+Rounding!$C$7=$B40,+Rounding!D$7,0)</f>
        <v>0</v>
      </c>
      <c r="E40" s="660">
        <f>+'BALANCE-SHEET-2021-leva'!E40/1000+IF(+Rounding!$C$6=$B40,+Rounding!E$6,0)+IF(+Rounding!$C$7=$B40,+Rounding!E$7,0)</f>
        <v>0</v>
      </c>
      <c r="F40" s="154"/>
      <c r="G40" s="659">
        <f>+'BALANCE-SHEET-2021-leva'!G40/1000+IF(+Rounding!$G$6=$B40,+Rounding!H$6,0)+IF(+Rounding!$G$7=$B40,+Rounding!H$7,0)</f>
        <v>0</v>
      </c>
      <c r="H40" s="660">
        <f>+'BALANCE-SHEET-2021-leva'!H40/1000+IF(+Rounding!$G$6=$B40,+Rounding!I$6,0)+IF(+Rounding!$G$7=$B40,+Rounding!I$7,0)</f>
        <v>0</v>
      </c>
      <c r="I40" s="154"/>
      <c r="J40" s="659">
        <f>+'BALANCE-SHEET-2021-leva'!J40/1000+IF(+Rounding!$K$6=$B40,+Rounding!L$6,0)+IF(+Rounding!$K$7=$B40,+Rounding!L$7,0)</f>
        <v>0</v>
      </c>
      <c r="K40" s="660">
        <f>+'BALANCE-SHEET-2021-leva'!K40/1000+IF(+Rounding!$K$6=$B40,+Rounding!M$6,0)+IF(+Rounding!$K$7=$B40,+Rounding!M$7,0)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+'BALANCE-SHEET-2021-leva'!P40/1000</f>
        <v>0</v>
      </c>
      <c r="Q40" s="1447">
        <f>+'BALANCE-SHEET-2021-leva'!Q40/1000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+'BALANCE-SHEET-2021-leva'!D41/1000+IF(+Rounding!$C$6=$B41,+Rounding!D$6,0)+IF(+Rounding!$C$7=$B41,+Rounding!D$7,0)</f>
        <v>366.24700000000001</v>
      </c>
      <c r="E41" s="660">
        <f>+'BALANCE-SHEET-2021-leva'!E41/1000+IF(+Rounding!$C$6=$B41,+Rounding!E$6,0)+IF(+Rounding!$C$7=$B41,+Rounding!E$7,0)</f>
        <v>468.93734000000001</v>
      </c>
      <c r="F41" s="154"/>
      <c r="G41" s="659">
        <f>+'BALANCE-SHEET-2021-leva'!G41/1000+IF(+Rounding!$G$6=$B41,+Rounding!H$6,0)+IF(+Rounding!$G$7=$B41,+Rounding!H$7,0)</f>
        <v>0</v>
      </c>
      <c r="H41" s="660">
        <f>+'BALANCE-SHEET-2021-leva'!H41/1000+IF(+Rounding!$G$6=$B41,+Rounding!I$6,0)+IF(+Rounding!$G$7=$B41,+Rounding!I$7,0)</f>
        <v>0</v>
      </c>
      <c r="I41" s="154"/>
      <c r="J41" s="659">
        <f>+'BALANCE-SHEET-2021-leva'!J41/1000+IF(+Rounding!$K$6=$B41,+Rounding!L$6,0)+IF(+Rounding!$K$7=$B41,+Rounding!L$7,0)</f>
        <v>0</v>
      </c>
      <c r="K41" s="660">
        <f>+'BALANCE-SHEET-2021-leva'!K41/1000+IF(+Rounding!$K$6=$B41,+Rounding!M$6,0)+IF(+Rounding!$K$7=$B41,+Rounding!M$7,0)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366.24700000000001</v>
      </c>
      <c r="N41" s="660">
        <f>+E41+H41+K41+IF(+Rounding!$O$6=$B41,+Rounding!Q$6,0)+IF(+Rounding!$O$7=$B41,+Rounding!Q$7,0)</f>
        <v>468.93734000000001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+'BALANCE-SHEET-2021-leva'!D42/1000+IF(+Rounding!$C$6=$B42,+Rounding!D$6,0)+IF(+Rounding!$C$7=$B42,+Rounding!D$7,0)</f>
        <v>321.78217000000001</v>
      </c>
      <c r="E42" s="660">
        <f>+'BALANCE-SHEET-2021-leva'!E42/1000+IF(+Rounding!$C$6=$B42,+Rounding!E$6,0)+IF(+Rounding!$C$7=$B42,+Rounding!E$7,0)</f>
        <v>31.513390000000001</v>
      </c>
      <c r="F42" s="154"/>
      <c r="G42" s="659">
        <f>+'BALANCE-SHEET-2021-leva'!G42/1000+IF(+Rounding!$G$6=$B42,+Rounding!H$6,0)+IF(+Rounding!$G$7=$B42,+Rounding!H$7,0)</f>
        <v>22.2273</v>
      </c>
      <c r="H42" s="660">
        <f>+'BALANCE-SHEET-2021-leva'!H42/1000+IF(+Rounding!$G$6=$B42,+Rounding!I$6,0)+IF(+Rounding!$G$7=$B42,+Rounding!I$7,0)</f>
        <v>477.04480999999998</v>
      </c>
      <c r="I42" s="154"/>
      <c r="J42" s="659">
        <f>+'BALANCE-SHEET-2021-leva'!J42/1000+IF(+Rounding!$K$6=$B42,+Rounding!L$6,0)+IF(+Rounding!$K$7=$B42,+Rounding!L$7,0)</f>
        <v>0</v>
      </c>
      <c r="K42" s="660">
        <f>+'BALANCE-SHEET-2021-leva'!K42/1000+IF(+Rounding!$K$6=$B42,+Rounding!M$6,0)+IF(+Rounding!$K$7=$B42,+Rounding!M$7,0)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344.00947000000002</v>
      </c>
      <c r="N42" s="660">
        <f>+E42+H42+K42+IF(+Rounding!$O$6=$B42,+Rounding!Q$6,0)+IF(+Rounding!$O$7=$B42,+Rounding!Q$7,0)</f>
        <v>508.5582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+'BALANCE-SHEET-2021-leva'!D43/1000+IF(+Rounding!$C$6=$B43,+Rounding!D$6,0)+IF(+Rounding!$C$7=$B43,+Rounding!D$7,0)</f>
        <v>2.0209999999999999</v>
      </c>
      <c r="E43" s="660">
        <f>+'BALANCE-SHEET-2021-leva'!E43/1000+IF(+Rounding!$C$6=$B43,+Rounding!E$6,0)+IF(+Rounding!$C$7=$B43,+Rounding!E$7,0)</f>
        <v>2.0209999999999999</v>
      </c>
      <c r="F43" s="154"/>
      <c r="G43" s="659">
        <f>+'BALANCE-SHEET-2021-leva'!G43/1000+IF(+Rounding!$G$6=$B43,+Rounding!H$6,0)+IF(+Rounding!$G$7=$B43,+Rounding!H$7,0)</f>
        <v>0</v>
      </c>
      <c r="H43" s="660">
        <f>+'BALANCE-SHEET-2021-leva'!H43/1000+IF(+Rounding!$G$6=$B43,+Rounding!I$6,0)+IF(+Rounding!$G$7=$B43,+Rounding!I$7,0)</f>
        <v>0</v>
      </c>
      <c r="I43" s="154"/>
      <c r="J43" s="659">
        <f>+'BALANCE-SHEET-2021-leva'!J43/1000+IF(+Rounding!$K$6=$B43,+Rounding!L$6,0)+IF(+Rounding!$K$7=$B43,+Rounding!L$7,0)</f>
        <v>0</v>
      </c>
      <c r="K43" s="660">
        <f>+'BALANCE-SHEET-2021-leva'!K43/1000+IF(+Rounding!$K$6=$B43,+Rounding!M$6,0)+IF(+Rounding!$K$7=$B43,+Rounding!M$7,0)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2.0209999999999999</v>
      </c>
      <c r="N43" s="660">
        <f>+E43+H43+K43+IF(+Rounding!$O$6=$B43,+Rounding!Q$6,0)+IF(+Rounding!$O$7=$B43,+Rounding!Q$7,0)</f>
        <v>2.0209999999999999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+'BALANCE-SHEET-2021-leva'!D44/1000+IF(+Rounding!$C$6=$B44,+Rounding!D$6,0)+IF(+Rounding!$C$7=$B44,+Rounding!D$7,0)</f>
        <v>352.43584999999996</v>
      </c>
      <c r="E44" s="660">
        <f>+'BALANCE-SHEET-2021-leva'!E44/1000+IF(+Rounding!$C$6=$B44,+Rounding!E$6,0)+IF(+Rounding!$C$7=$B44,+Rounding!E$7,0)</f>
        <v>76.497420000000005</v>
      </c>
      <c r="F44" s="154"/>
      <c r="G44" s="659">
        <f>+'BALANCE-SHEET-2021-leva'!G44/1000+IF(+Rounding!$G$6=$B44,+Rounding!H$6,0)+IF(+Rounding!$G$7=$B44,+Rounding!H$7,0)</f>
        <v>0</v>
      </c>
      <c r="H44" s="660">
        <f>+'BALANCE-SHEET-2021-leva'!H44/1000+IF(+Rounding!$G$6=$B44,+Rounding!I$6,0)+IF(+Rounding!$G$7=$B44,+Rounding!I$7,0)</f>
        <v>0</v>
      </c>
      <c r="I44" s="154"/>
      <c r="J44" s="659">
        <f>+'BALANCE-SHEET-2021-leva'!J44/1000+IF(+Rounding!$K$6=$B44,+Rounding!L$6,0)+IF(+Rounding!$K$7=$B44,+Rounding!L$7,0)</f>
        <v>230</v>
      </c>
      <c r="K44" s="660">
        <f>+'BALANCE-SHEET-2021-leva'!K44/1000+IF(+Rounding!$K$6=$B44,+Rounding!M$6,0)+IF(+Rounding!$K$7=$B44,+Rounding!M$7,0)</f>
        <v>20</v>
      </c>
      <c r="L44" s="154"/>
      <c r="M44" s="659">
        <f>+D44+G44+J44+IF(+Rounding!$O$6=$B44,+Rounding!P$6,0)+IF(+Rounding!$O$7=$B44,+Rounding!P$7,0)-P44</f>
        <v>582.43584999999996</v>
      </c>
      <c r="N44" s="660">
        <f>+E44+H44+K44+IF(+Rounding!$O$6=$B44,+Rounding!Q$6,0)+IF(+Rounding!$O$7=$B44,+Rounding!Q$7,0)-Q44</f>
        <v>96.497420000000005</v>
      </c>
      <c r="O44" s="303"/>
      <c r="P44" s="1446">
        <f>+'BALANCE-SHEET-2021-leva'!P44/1000</f>
        <v>0</v>
      </c>
      <c r="Q44" s="1447">
        <f>+'BALANCE-SHEET-2021-leva'!Q44/1000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+'BALANCE-SHEET-2021-leva'!D45/1000+IF(+Rounding!$C$6=$B45,+Rounding!D$6,0)+IF(+Rounding!$C$7=$B45,+Rounding!D$7,0)</f>
        <v>114.82281</v>
      </c>
      <c r="E45" s="662">
        <f>+'BALANCE-SHEET-2021-leva'!E45/1000+IF(+Rounding!$C$6=$B45,+Rounding!E$6,0)+IF(+Rounding!$C$7=$B45,+Rounding!E$7,0)</f>
        <v>131.98116000000002</v>
      </c>
      <c r="F45" s="154"/>
      <c r="G45" s="661">
        <f>+'BALANCE-SHEET-2021-leva'!G45/1000+IF(+Rounding!$G$6=$B45,+Rounding!H$6,0)+IF(+Rounding!$G$7=$B45,+Rounding!H$7,0)</f>
        <v>87.882229999999993</v>
      </c>
      <c r="H45" s="662">
        <f>+'BALANCE-SHEET-2021-leva'!H45/1000+IF(+Rounding!$G$6=$B45,+Rounding!I$6,0)+IF(+Rounding!$G$7=$B45,+Rounding!I$7,0)</f>
        <v>155.82414</v>
      </c>
      <c r="I45" s="154"/>
      <c r="J45" s="661">
        <f>+'BALANCE-SHEET-2021-leva'!J45/1000+IF(+Rounding!$K$6=$B45,+Rounding!L$6,0)+IF(+Rounding!$K$7=$B45,+Rounding!L$7,0)</f>
        <v>0</v>
      </c>
      <c r="K45" s="662">
        <f>+'BALANCE-SHEET-2021-leva'!K45/1000+IF(+Rounding!$K$6=$B45,+Rounding!M$6,0)+IF(+Rounding!$K$7=$B45,+Rounding!M$7,0)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202.70504</v>
      </c>
      <c r="N45" s="662">
        <f>+E45+H45+K45+IF(+Rounding!$O$6=$B45,+Rounding!Q$6,0)+IF(+Rounding!$O$7=$B45,+Rounding!Q$7,0)-Q45</f>
        <v>287.80529999999999</v>
      </c>
      <c r="O45" s="303"/>
      <c r="P45" s="1221">
        <f>+'BALANCE-SHEET-2021-leva'!P45/1000</f>
        <v>0</v>
      </c>
      <c r="Q45" s="1222">
        <f>+'BALANCE-SHEET-2021-leva'!Q45/1000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1157.3088299999999</v>
      </c>
      <c r="E46" s="664">
        <f>+E40+E41+E42+E43+E44+E45</f>
        <v>710.95031000000006</v>
      </c>
      <c r="F46" s="154"/>
      <c r="G46" s="663">
        <f>+G40+G41+G42+G43+G44+G45</f>
        <v>110.10952999999999</v>
      </c>
      <c r="H46" s="664">
        <f>+H40+H41+H42+H43+H44+H45</f>
        <v>632.86895000000004</v>
      </c>
      <c r="I46" s="154"/>
      <c r="J46" s="663">
        <f>+J40+J41+J42+J43+J44+J45</f>
        <v>230</v>
      </c>
      <c r="K46" s="664">
        <f>+K40+K41+K42+K43+K44+K45</f>
        <v>20</v>
      </c>
      <c r="L46" s="154"/>
      <c r="M46" s="663">
        <f>+M40+M41+M42+M43+M44+M45</f>
        <v>1497.4183599999999</v>
      </c>
      <c r="N46" s="664">
        <f>+N40+N41+N42+N43+N44+N45</f>
        <v>1363.81926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+'BALANCE-SHEET-2021-leva'!D48/1000+IF(+Rounding!$C$6=$B48,+Rounding!D$6,0)+IF(+Rounding!$C$7=$B48,+Rounding!D$7,0)</f>
        <v>0.36466000000000004</v>
      </c>
      <c r="E48" s="660">
        <f>+'BALANCE-SHEET-2021-leva'!E48/1000+IF(+Rounding!$C$6=$B48,+Rounding!E$6,0)+IF(+Rounding!$C$7=$B48,+Rounding!E$7,0)</f>
        <v>0</v>
      </c>
      <c r="F48" s="154"/>
      <c r="G48" s="659">
        <f>+'BALANCE-SHEET-2021-leva'!G48/1000+IF(+Rounding!$G$6=$B48,+Rounding!H$6,0)+IF(+Rounding!$G$7=$B48,+Rounding!H$7,0)</f>
        <v>0</v>
      </c>
      <c r="H48" s="660">
        <f>+'BALANCE-SHEET-2021-leva'!H48/1000+IF(+Rounding!$G$6=$B48,+Rounding!I$6,0)+IF(+Rounding!$G$7=$B48,+Rounding!I$7,0)</f>
        <v>0</v>
      </c>
      <c r="I48" s="154"/>
      <c r="J48" s="659">
        <f>+'BALANCE-SHEET-2021-leva'!J48/1000+IF(+Rounding!$K$6=$B48,+Rounding!L$6,0)+IF(+Rounding!$K$7=$B48,+Rounding!L$7,0)</f>
        <v>0</v>
      </c>
      <c r="K48" s="660">
        <f>+'BALANCE-SHEET-2021-leva'!K48/1000+IF(+Rounding!$K$6=$B48,+Rounding!M$6,0)+IF(+Rounding!$K$7=$B48,+Rounding!M$7,0)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0.36466000000000004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+'BALANCE-SHEET-2021-leva'!D49/1000+IF(+Rounding!$C$6=$B49,+Rounding!D$6,0)+IF(+Rounding!$C$7=$B49,+Rounding!D$7,0)</f>
        <v>2788.3046300000001</v>
      </c>
      <c r="E49" s="662">
        <f>+'BALANCE-SHEET-2021-leva'!E49/1000+IF(+Rounding!$C$6=$B49,+Rounding!E$6,0)+IF(+Rounding!$C$7=$B49,+Rounding!E$7,0)</f>
        <v>2699.4595399999998</v>
      </c>
      <c r="F49" s="154"/>
      <c r="G49" s="661">
        <f>+'BALANCE-SHEET-2021-leva'!G49/1000+IF(+Rounding!$G$6=$B49,+Rounding!H$6,0)+IF(+Rounding!$G$7=$B49,+Rounding!H$7,0)</f>
        <v>13.13599</v>
      </c>
      <c r="H49" s="662">
        <f>+'BALANCE-SHEET-2021-leva'!H49/1000+IF(+Rounding!$G$6=$B49,+Rounding!I$6,0)+IF(+Rounding!$G$7=$B49,+Rounding!I$7,0)</f>
        <v>92.989670000000004</v>
      </c>
      <c r="I49" s="154"/>
      <c r="J49" s="661">
        <f>+'BALANCE-SHEET-2021-leva'!J49/1000+IF(+Rounding!$K$6=$B49,+Rounding!L$6,0)+IF(+Rounding!$K$7=$B49,+Rounding!L$7,0)</f>
        <v>390.04846000000003</v>
      </c>
      <c r="K49" s="662">
        <f>+'BALANCE-SHEET-2021-leva'!K49/1000+IF(+Rounding!$K$6=$B49,+Rounding!M$6,0)+IF(+Rounding!$K$7=$B49,+Rounding!M$7,0)</f>
        <v>593.06796999999995</v>
      </c>
      <c r="L49" s="154"/>
      <c r="M49" s="661">
        <f>+D49+G49+J49+IF(+Rounding!$O$6=$B49,+Rounding!P$6,0)+IF(+Rounding!$O$7=$B49,+Rounding!P$7,0)</f>
        <v>3191.4890800000003</v>
      </c>
      <c r="N49" s="662">
        <f>+E49+H49+K49+IF(+Rounding!$O$6=$B49,+Rounding!Q$6,0)+IF(+Rounding!$O$7=$B49,+Rounding!Q$7,0)</f>
        <v>3385.5171799999998</v>
      </c>
      <c r="O49" s="303"/>
      <c r="P49" s="2573" t="str">
        <f>+'BALANCE-SHEET-2021-leva'!P49:Q49</f>
        <v>O K</v>
      </c>
      <c r="Q49" s="2573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2788.6692900000003</v>
      </c>
      <c r="E50" s="664">
        <f>+E48+E49</f>
        <v>2699.4595399999998</v>
      </c>
      <c r="F50" s="154"/>
      <c r="G50" s="663">
        <f>+G48+G49</f>
        <v>13.13599</v>
      </c>
      <c r="H50" s="664">
        <f>+H48+H49</f>
        <v>92.989670000000004</v>
      </c>
      <c r="I50" s="154"/>
      <c r="J50" s="663">
        <f>+J48+J49</f>
        <v>390.04846000000003</v>
      </c>
      <c r="K50" s="664">
        <f>+K48+K49</f>
        <v>593.06796999999995</v>
      </c>
      <c r="L50" s="154"/>
      <c r="M50" s="663">
        <f>+M48+M49</f>
        <v>3191.8537400000005</v>
      </c>
      <c r="N50" s="664">
        <f>+N48+N49</f>
        <v>3385.5171799999998</v>
      </c>
      <c r="O50" s="303"/>
      <c r="P50" s="2574" t="str">
        <f>+'BALANCE-SHEET-2021-leva'!P50:Q50</f>
        <v>O K</v>
      </c>
      <c r="Q50" s="2574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4909.7559899999997</v>
      </c>
      <c r="E52" s="678">
        <f>+E34+E38+E46+E50</f>
        <v>4395.3268900000003</v>
      </c>
      <c r="F52" s="154"/>
      <c r="G52" s="677">
        <f>+G34+G38+G46+G50</f>
        <v>123.24552</v>
      </c>
      <c r="H52" s="678">
        <f>+H34+H38+H46+H50</f>
        <v>725.85862000000009</v>
      </c>
      <c r="I52" s="154"/>
      <c r="J52" s="677">
        <f>+J34+J38+J46+J50</f>
        <v>620.04845999999998</v>
      </c>
      <c r="K52" s="678">
        <f>+K34+K38+K46+K50</f>
        <v>613.06796999999995</v>
      </c>
      <c r="L52" s="154"/>
      <c r="M52" s="677">
        <f>+M34+M38+M46+M50</f>
        <v>5653.04997</v>
      </c>
      <c r="N52" s="678">
        <f>+N34+N38+N46+N50</f>
        <v>5734.2534799999994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16907</v>
      </c>
      <c r="E54" s="2039">
        <f>+ROUND(+E28+E52,0)</f>
        <v>16706</v>
      </c>
      <c r="F54" s="154"/>
      <c r="G54" s="2038">
        <f>+ROUND(+G28+G52,0)</f>
        <v>2062</v>
      </c>
      <c r="H54" s="2039">
        <f>+ROUND(+H28+H52,0)</f>
        <v>2656</v>
      </c>
      <c r="I54" s="154"/>
      <c r="J54" s="2038">
        <f>+ROUND(+J28+J52,0)</f>
        <v>58648</v>
      </c>
      <c r="K54" s="2039">
        <f>+ROUND(+K28+K52,0)</f>
        <v>58838</v>
      </c>
      <c r="L54" s="154"/>
      <c r="M54" s="2038">
        <f>+ROUND(+M28+M52,0)</f>
        <v>77617</v>
      </c>
      <c r="N54" s="2039">
        <f>+ROUND(+N28+N52,0)</f>
        <v>78200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+ROUND('BALANCE-SHEET-2021-leva'!D55/1000,0)+Rounding!D62</f>
        <v>2479</v>
      </c>
      <c r="E55" s="668">
        <f>+ROUND('BALANCE-SHEET-2021-leva'!E55/1000,0)+Rounding!E62</f>
        <v>2451</v>
      </c>
      <c r="F55" s="154"/>
      <c r="G55" s="667">
        <f>+ROUND('BALANCE-SHEET-2021-leva'!G55/1000,0)+Rounding!H62</f>
        <v>493</v>
      </c>
      <c r="H55" s="668">
        <f>+ROUND('BALANCE-SHEET-2021-leva'!H55/1000,0)+Rounding!I62</f>
        <v>477</v>
      </c>
      <c r="I55" s="154"/>
      <c r="J55" s="667">
        <f>+ROUND('BALANCE-SHEET-2021-leva'!J55/1000,0)+Rounding!L62</f>
        <v>0</v>
      </c>
      <c r="K55" s="668">
        <f>+ROUND('BALANCE-SHEET-2021-leva'!K55/1000,0)+Rounding!M62</f>
        <v>0</v>
      </c>
      <c r="L55" s="154"/>
      <c r="M55" s="667">
        <f>+ROUND((D55+G55+J55),0)+Rounding!P62</f>
        <v>2972</v>
      </c>
      <c r="N55" s="668">
        <f>+ROUND((E55+H55+K55),0)+Rounding!Q62</f>
        <v>2928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68" t="s">
        <v>2181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76" t="s">
        <v>398</v>
      </c>
      <c r="N58" s="2577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69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78"/>
      <c r="N59" s="2579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70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+'BALANCE-SHEET-2021-leva'!D63/1000+IF(+Rounding!$C$54=$B63,+Rounding!D$54,0)+IF(+Rounding!$C$55=$B63,+Rounding!D$55,0)</f>
        <v>12969.320109999999</v>
      </c>
      <c r="E63" s="672">
        <f>+'BALANCE-SHEET-2021-leva'!E63/1000+IF(+Rounding!$C$54=$B63,+Rounding!E$54,0)+IF(+Rounding!$C$55=$B63,+Rounding!E$55,0)</f>
        <v>12969.320109999999</v>
      </c>
      <c r="F63" s="154"/>
      <c r="G63" s="659">
        <f>+'BALANCE-SHEET-2021-leva'!G63/1000+IF(+Rounding!$G$54=$B63,+Rounding!H$54,0)+IF(+Rounding!$G$55=$B63,+Rounding!H$55,0)</f>
        <v>7.4990500000000004</v>
      </c>
      <c r="H63" s="660">
        <f>+'BALANCE-SHEET-2021-leva'!H63/1000+IF(+Rounding!$G$54=$B63,+Rounding!I$54,0)+IF(+Rounding!$G$55=$B63,+Rounding!I$55,0)</f>
        <v>7.4990500000000004</v>
      </c>
      <c r="I63" s="154"/>
      <c r="J63" s="659">
        <f>+'BALANCE-SHEET-2021-leva'!J63/1000+IF(+Rounding!$K$54=$B63,+Rounding!L$54,0)+IF(+Rounding!$K$55=$B63,+Rounding!L$55,0)</f>
        <v>18.72654</v>
      </c>
      <c r="K63" s="660">
        <f>+'BALANCE-SHEET-2021-leva'!K63/1000+IF(+Rounding!$K$54=$B63,+Rounding!M$54,0)+IF(+Rounding!$K$55=$B63,+Rounding!M$55,0)</f>
        <v>18.72654</v>
      </c>
      <c r="L63" s="154"/>
      <c r="M63" s="659">
        <f>+D63+G63+J63+IF(+Rounding!$O$54=$B63,+Rounding!P$54,0)+IF(+Rounding!$O$55=$B63,+Rounding!P$55,0)</f>
        <v>12995.545699999999</v>
      </c>
      <c r="N63" s="660">
        <f>+E63+H63+K63+IF(+Rounding!$O$54=$B63,+Rounding!Q$54,0)+IF(+Rounding!$O$55=$B63,+Rounding!Q$55,0)</f>
        <v>12995.545699999999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+'BALANCE-SHEET-2021-leva'!D64/1000+IF(+Rounding!$C$54=$B64,+Rounding!D$54,0)+IF(+Rounding!$C$55=$B64,+Rounding!D$55,0)</f>
        <v>3068.2375400000001</v>
      </c>
      <c r="E64" s="660">
        <f>+'BALANCE-SHEET-2021-leva'!E64/1000+IF(+Rounding!$C$54=$B64,+Rounding!E$54,0)+IF(+Rounding!$C$55=$B64,+Rounding!E$55,0)</f>
        <v>1088.9498000000001</v>
      </c>
      <c r="F64" s="154"/>
      <c r="G64" s="659">
        <f>+'BALANCE-SHEET-2021-leva'!G64/1000+IF(+Rounding!$G$54=$B64,+Rounding!H$54,0)+IF(+Rounding!$G$55=$B64,+Rounding!H$55,0)</f>
        <v>-1829.43181</v>
      </c>
      <c r="H64" s="660">
        <f>+'BALANCE-SHEET-2021-leva'!H64/1000+IF(+Rounding!$G$54=$B64,+Rounding!I$54,0)+IF(+Rounding!$G$55=$B64,+Rounding!I$55,0)</f>
        <v>4051.5933399999999</v>
      </c>
      <c r="I64" s="154"/>
      <c r="J64" s="659">
        <f>+'BALANCE-SHEET-2021-leva'!J64/1000+IF(+Rounding!$K$54=$B64,+Rounding!L$54,0)+IF(+Rounding!$K$55=$B64,+Rounding!L$55,0)</f>
        <v>58206.177029999999</v>
      </c>
      <c r="K64" s="660">
        <f>+'BALANCE-SHEET-2021-leva'!K64/1000+IF(+Rounding!$K$54=$B64,+Rounding!M$54,0)+IF(+Rounding!$K$55=$B64,+Rounding!M$55,0)</f>
        <v>53343.885130000002</v>
      </c>
      <c r="L64" s="154"/>
      <c r="M64" s="659">
        <f>+D64+G64+J64+IF(+Rounding!$O$54=$B64,+Rounding!P$54,0)+IF(+Rounding!$O$55=$B64,+Rounding!P$55,0)+P$64</f>
        <v>59444.982759999999</v>
      </c>
      <c r="N64" s="660">
        <f>+E64+H64+K64+IF(+Rounding!$O$54=$B64,+Rounding!Q$54,0)+IF(+Rounding!$O$55=$B64,+Rounding!Q$55,0)+Q$64</f>
        <v>58484.428270000004</v>
      </c>
      <c r="O64" s="303"/>
      <c r="P64" s="1221">
        <f>+'BALANCE-SHEET-2021-leva'!P64/1000</f>
        <v>0</v>
      </c>
      <c r="Q64" s="1222">
        <f>+'BALANCE-SHEET-2021-leva'!Q64/1000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+'BALANCE-SHEET-2021-leva'!D65/1000+IF(+Rounding!$C$54=$B65,+Rounding!D$54,0)+IF(+Rounding!$C$55=$B65,+Rounding!D$55,0)</f>
        <v>462.59406999999999</v>
      </c>
      <c r="E65" s="662">
        <f>+'BALANCE-SHEET-2021-leva'!E65/1000+IF(+Rounding!$C$54=$B65,+Rounding!E$54,0)+IF(+Rounding!$C$55=$B65,+Rounding!E$55,0)</f>
        <v>1979.28774</v>
      </c>
      <c r="F65" s="154"/>
      <c r="G65" s="661">
        <f>+'BALANCE-SHEET-2021-leva'!G65/1000+IF(+Rounding!$G$54=$B65,+Rounding!H$54,0)+IF(+Rounding!$G$55=$B65,+Rounding!H$55,0)</f>
        <v>3079.7992100000001</v>
      </c>
      <c r="H65" s="662">
        <f>+'BALANCE-SHEET-2021-leva'!H65/1000+IF(+Rounding!$G$54=$B65,+Rounding!I$54,0)+IF(+Rounding!$G$55=$B65,+Rounding!I$55,0)</f>
        <v>-5881.0251500000004</v>
      </c>
      <c r="I65" s="154"/>
      <c r="J65" s="661">
        <f>+'BALANCE-SHEET-2021-leva'!J65/1000+IF(+Rounding!$K$54=$B65,+Rounding!L$54,0)+IF(+Rounding!$K$55=$B65,+Rounding!L$55,0)</f>
        <v>-196.60396</v>
      </c>
      <c r="K65" s="662">
        <f>+'BALANCE-SHEET-2021-leva'!K65/1000+IF(+Rounding!$K$54=$B65,+Rounding!M$54,0)+IF(+Rounding!$K$55=$B65,+Rounding!M$55,0)</f>
        <v>4862.2919000000002</v>
      </c>
      <c r="L65" s="154"/>
      <c r="M65" s="661">
        <f>+D65+G65+J65+IF(+Rounding!$O$54=$B65,+Rounding!P$54,0)+IF(+Rounding!$O$55=$B65,+Rounding!P$55,0)+P$65</f>
        <v>3345.7893200000003</v>
      </c>
      <c r="N65" s="662">
        <f>+E65+H65+K65+IF(+Rounding!$O$54=$B65,+Rounding!Q$54,0)+IF(+Rounding!$O$55=$B65,+Rounding!Q$55,0)+Q$65</f>
        <v>960.55448999999953</v>
      </c>
      <c r="O65" s="303"/>
      <c r="P65" s="1221">
        <f>+'BALANCE-SHEET-2021-leva'!P65/1000</f>
        <v>0</v>
      </c>
      <c r="Q65" s="1222">
        <f>+'BALANCE-SHEET-2021-leva'!Q65/1000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16500.151719999998</v>
      </c>
      <c r="E66" s="678">
        <f>+E63+E64+E65</f>
        <v>16037.557649999999</v>
      </c>
      <c r="F66" s="154"/>
      <c r="G66" s="677">
        <f>+G63+G64+G65</f>
        <v>1257.86645</v>
      </c>
      <c r="H66" s="678">
        <f>+H63+H64+H65</f>
        <v>-1821.9327600000006</v>
      </c>
      <c r="I66" s="154"/>
      <c r="J66" s="677">
        <f>+J63+J64+J65</f>
        <v>58028.299610000002</v>
      </c>
      <c r="K66" s="678">
        <f>+K63+K64+K65</f>
        <v>58224.903570000009</v>
      </c>
      <c r="L66" s="154"/>
      <c r="M66" s="677">
        <f>+M63+M64+M65</f>
        <v>75786.317779999998</v>
      </c>
      <c r="N66" s="678">
        <f>+N63+N64+N65</f>
        <v>72440.528460000001</v>
      </c>
      <c r="O66" s="303"/>
      <c r="P66" s="2573" t="str">
        <f>+'BALANCE-SHEET-2021-leva'!P66:Q66</f>
        <v>O K</v>
      </c>
      <c r="Q66" s="2573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2180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74" t="str">
        <f>+'BALANCE-SHEET-2021-leva'!P67:Q67</f>
        <v>O K</v>
      </c>
      <c r="Q67" s="2574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+'BALANCE-SHEET-2021-leva'!D69/1000+IF(+Rounding!$C$54=$B69,+Rounding!D$54,0)+IF(+Rounding!$C$55=$B69,+Rounding!D$55,0)</f>
        <v>0</v>
      </c>
      <c r="E69" s="660">
        <f>+'BALANCE-SHEET-2021-leva'!E69/1000+IF(+Rounding!$C$54=$B69,+Rounding!E$54,0)+IF(+Rounding!$C$55=$B69,+Rounding!E$55,0)</f>
        <v>0</v>
      </c>
      <c r="F69" s="154"/>
      <c r="G69" s="659">
        <f>+'BALANCE-SHEET-2021-leva'!G69/1000+IF(+Rounding!$G$54=$B69,+Rounding!H$54,0)+IF(+Rounding!$G$55=$B69,+Rounding!H$55,0)</f>
        <v>0</v>
      </c>
      <c r="H69" s="660">
        <f>+'BALANCE-SHEET-2021-leva'!H69/1000+IF(+Rounding!$G$54=$B69,+Rounding!I$54,0)+IF(+Rounding!$G$55=$B69,+Rounding!I$55,0)</f>
        <v>0</v>
      </c>
      <c r="I69" s="154"/>
      <c r="J69" s="659">
        <f>+'BALANCE-SHEET-2021-leva'!J69/1000+IF(+Rounding!$K$54=$B69,+Rounding!L$54,0)+IF(+Rounding!$K$55=$B69,+Rounding!L$55,0)</f>
        <v>0</v>
      </c>
      <c r="K69" s="660">
        <f>+'BALANCE-SHEET-2021-leva'!K69/1000+IF(+Rounding!$K$54=$B69,+Rounding!M$54,0)+IF(+Rounding!$K$55=$B69,+Rounding!M$55,0)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+'BALANCE-SHEET-2021-leva'!D70/1000+IF(+Rounding!$C$54=$B70,+Rounding!D$54,0)+IF(+Rounding!$C$55=$B70,+Rounding!D$55,0)</f>
        <v>0</v>
      </c>
      <c r="E70" s="660">
        <f>+'BALANCE-SHEET-2021-leva'!E70/1000+IF(+Rounding!$C$54=$B70,+Rounding!E$54,0)+IF(+Rounding!$C$55=$B70,+Rounding!E$55,0)</f>
        <v>0</v>
      </c>
      <c r="F70" s="154"/>
      <c r="G70" s="659">
        <f>+'BALANCE-SHEET-2021-leva'!G70/1000+IF(+Rounding!$G$54=$B70,+Rounding!H$54,0)+IF(+Rounding!$G$55=$B70,+Rounding!H$55,0)</f>
        <v>0</v>
      </c>
      <c r="H70" s="660">
        <f>+'BALANCE-SHEET-2021-leva'!H70/1000+IF(+Rounding!$G$54=$B70,+Rounding!I$54,0)+IF(+Rounding!$G$55=$B70,+Rounding!I$55,0)</f>
        <v>0</v>
      </c>
      <c r="I70" s="154"/>
      <c r="J70" s="659">
        <f>+'BALANCE-SHEET-2021-leva'!J70/1000+IF(+Rounding!$K$54=$B70,+Rounding!L$54,0)+IF(+Rounding!$K$55=$B70,+Rounding!L$55,0)</f>
        <v>0</v>
      </c>
      <c r="K70" s="660">
        <f>+'BALANCE-SHEET-2021-leva'!K70/1000+IF(+Rounding!$K$54=$B70,+Rounding!M$54,0)+IF(+Rounding!$K$55=$B70,+Rounding!M$55,0)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2186</v>
      </c>
      <c r="B71" s="341">
        <v>513</v>
      </c>
      <c r="C71" s="154"/>
      <c r="D71" s="661">
        <f>+'BALANCE-SHEET-2021-leva'!D71/1000+IF(+Rounding!$C$54=$B71,+Rounding!D$54,0)+IF(+Rounding!$C$55=$B71,+Rounding!D$55,0)</f>
        <v>0</v>
      </c>
      <c r="E71" s="662">
        <f>+'BALANCE-SHEET-2021-leva'!E71/1000+IF(+Rounding!$C$54=$B71,+Rounding!E$54,0)+IF(+Rounding!$C$55=$B71,+Rounding!E$55,0)</f>
        <v>0</v>
      </c>
      <c r="F71" s="154"/>
      <c r="G71" s="661">
        <f>+'BALANCE-SHEET-2021-leva'!G71/1000+IF(+Rounding!$G$54=$B71,+Rounding!H$54,0)+IF(+Rounding!$G$55=$B71,+Rounding!H$55,0)</f>
        <v>0</v>
      </c>
      <c r="H71" s="662">
        <f>+'BALANCE-SHEET-2021-leva'!H71/1000+IF(+Rounding!$G$54=$B71,+Rounding!I$54,0)+IF(+Rounding!$G$55=$B71,+Rounding!I$55,0)</f>
        <v>0</v>
      </c>
      <c r="I71" s="154"/>
      <c r="J71" s="661">
        <f>+'BALANCE-SHEET-2021-leva'!J71/1000+IF(+Rounding!$K$54=$B71,+Rounding!L$54,0)+IF(+Rounding!$K$55=$B71,+Rounding!L$55,0)</f>
        <v>0</v>
      </c>
      <c r="K71" s="662">
        <f>+'BALANCE-SHEET-2021-leva'!K71/1000+IF(+Rounding!$K$54=$B71,+Rounding!M$54,0)+IF(+Rounding!$K$55=$B71,+Rounding!M$55,0)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+'BALANCE-SHEET-2021-leva'!D74/1000+IF(+Rounding!$C$54=$B74,+Rounding!D$54,0)+IF(+Rounding!$C$55=$B74,+Rounding!D$55,0)</f>
        <v>0</v>
      </c>
      <c r="E74" s="660">
        <f>+'BALANCE-SHEET-2021-leva'!E74/1000+IF(+Rounding!$C$54=$B74,+Rounding!E$54,0)+IF(+Rounding!$C$55=$B74,+Rounding!E$55,0)</f>
        <v>0</v>
      </c>
      <c r="F74" s="154"/>
      <c r="G74" s="659">
        <f>+'BALANCE-SHEET-2021-leva'!G74/1000+IF(+Rounding!$G$54=$B74,+Rounding!H$54,0)+IF(+Rounding!$G$55=$B74,+Rounding!H$55,0)</f>
        <v>0</v>
      </c>
      <c r="H74" s="660">
        <f>+'BALANCE-SHEET-2021-leva'!H74/1000+IF(+Rounding!$G$54=$B74,+Rounding!I$54,0)+IF(+Rounding!$G$55=$B74,+Rounding!I$55,0)</f>
        <v>0</v>
      </c>
      <c r="I74" s="154"/>
      <c r="J74" s="659">
        <f>+'BALANCE-SHEET-2021-leva'!J74/1000+IF(+Rounding!$K$54=$B74,+Rounding!L$54,0)+IF(+Rounding!$K$55=$B74,+Rounding!L$55,0)</f>
        <v>0</v>
      </c>
      <c r="K74" s="660">
        <f>+'BALANCE-SHEET-2021-leva'!K74/1000+IF(+Rounding!$K$54=$B74,+Rounding!M$54,0)+IF(+Rounding!$K$55=$B74,+Rounding!M$55,0)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+'BALANCE-SHEET-2021-leva'!D75/1000+IF(+Rounding!$C$54=$B75,+Rounding!D$54,0)+IF(+Rounding!$C$55=$B75,+Rounding!D$55,0)</f>
        <v>52.138080000000002</v>
      </c>
      <c r="E75" s="660">
        <f>+'BALANCE-SHEET-2021-leva'!E75/1000+IF(+Rounding!$C$54=$B75,+Rounding!E$54,0)+IF(+Rounding!$C$55=$B75,+Rounding!E$55,0)</f>
        <v>62.721760000000003</v>
      </c>
      <c r="F75" s="154"/>
      <c r="G75" s="659">
        <f>+'BALANCE-SHEET-2021-leva'!G75/1000+IF(+Rounding!$G$54=$B75,+Rounding!H$54,0)+IF(+Rounding!$G$55=$B75,+Rounding!H$55,0)</f>
        <v>438.40584000000001</v>
      </c>
      <c r="H75" s="660">
        <f>+'BALANCE-SHEET-2021-leva'!H75/1000+IF(+Rounding!$G$54=$B75,+Rounding!I$54,0)+IF(+Rounding!$G$55=$B75,+Rounding!I$55,0)</f>
        <v>4330.4268899999997</v>
      </c>
      <c r="I75" s="154"/>
      <c r="J75" s="659">
        <f>+'BALANCE-SHEET-2021-leva'!J75/1000+IF(+Rounding!$K$54=$B75,+Rounding!L$54,0)+IF(+Rounding!$K$55=$B75,+Rounding!L$55,0)</f>
        <v>0</v>
      </c>
      <c r="K75" s="660">
        <f>+'BALANCE-SHEET-2021-leva'!K75/1000+IF(+Rounding!$K$54=$B75,+Rounding!M$54,0)+IF(+Rounding!$K$55=$B75,+Rounding!M$55,0)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490.54392000000001</v>
      </c>
      <c r="N75" s="660">
        <f>+E75+H75+K75+IF(+Rounding!$O$54=$B75,+Rounding!Q$54,0)+IF(+Rounding!$O$55=$B75,+Rounding!Q$55,0)</f>
        <v>4393.1486500000001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+'BALANCE-SHEET-2021-leva'!D76/1000+IF(+Rounding!$C$54=$B76,+Rounding!D$54,0)+IF(+Rounding!$C$55=$B76,+Rounding!D$55,0)</f>
        <v>0</v>
      </c>
      <c r="E76" s="660">
        <f>+'BALANCE-SHEET-2021-leva'!E76/1000+IF(+Rounding!$C$54=$B76,+Rounding!E$54,0)+IF(+Rounding!$C$55=$B76,+Rounding!E$55,0)</f>
        <v>0</v>
      </c>
      <c r="F76" s="154"/>
      <c r="G76" s="659">
        <f>+'BALANCE-SHEET-2021-leva'!G76/1000+IF(+Rounding!$G$54=$B76,+Rounding!H$54,0)+IF(+Rounding!$G$55=$B76,+Rounding!H$55,0)</f>
        <v>0</v>
      </c>
      <c r="H76" s="660">
        <f>+'BALANCE-SHEET-2021-leva'!H76/1000+IF(+Rounding!$G$54=$B76,+Rounding!I$54,0)+IF(+Rounding!$G$55=$B76,+Rounding!I$55,0)</f>
        <v>0</v>
      </c>
      <c r="I76" s="154"/>
      <c r="J76" s="659">
        <f>+'BALANCE-SHEET-2021-leva'!J76/1000+IF(+Rounding!$K$54=$B76,+Rounding!L$54,0)+IF(+Rounding!$K$55=$B76,+Rounding!L$55,0)</f>
        <v>0</v>
      </c>
      <c r="K76" s="660">
        <f>+'BALANCE-SHEET-2021-leva'!K76/1000+IF(+Rounding!$K$54=$B76,+Rounding!M$54,0)+IF(+Rounding!$K$55=$B76,+Rounding!M$55,0)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+'BALANCE-SHEET-2021-leva'!D77/1000+IF(+Rounding!$C$54=$B77,+Rounding!D$54,0)+IF(+Rounding!$C$55=$B77,+Rounding!D$55,0)</f>
        <v>0</v>
      </c>
      <c r="E77" s="660">
        <f>+'BALANCE-SHEET-2021-leva'!E77/1000+IF(+Rounding!$C$54=$B77,+Rounding!E$54,0)+IF(+Rounding!$C$55=$B77,+Rounding!E$55,0)</f>
        <v>0</v>
      </c>
      <c r="F77" s="154"/>
      <c r="G77" s="659">
        <f>+'BALANCE-SHEET-2021-leva'!G77/1000+IF(+Rounding!$G$54=$B77,+Rounding!H$54,0)+IF(+Rounding!$G$55=$B77,+Rounding!H$55,0)</f>
        <v>0</v>
      </c>
      <c r="H77" s="660">
        <f>+'BALANCE-SHEET-2021-leva'!H77/1000+IF(+Rounding!$G$54=$B77,+Rounding!I$54,0)+IF(+Rounding!$G$55=$B77,+Rounding!I$55,0)</f>
        <v>0</v>
      </c>
      <c r="I77" s="154"/>
      <c r="J77" s="659">
        <f>+'BALANCE-SHEET-2021-leva'!J77/1000+IF(+Rounding!$K$54=$B77,+Rounding!L$54,0)+IF(+Rounding!$K$55=$B77,+Rounding!L$55,0)</f>
        <v>0</v>
      </c>
      <c r="K77" s="660">
        <f>+'BALANCE-SHEET-2021-leva'!K77/1000+IF(+Rounding!$K$54=$B77,+Rounding!M$54,0)+IF(+Rounding!$K$55=$B77,+Rounding!M$55,0)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1965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+'BALANCE-SHEET-2021-leva'!D78/1000+IF(+Rounding!$C$54=$B78,+Rounding!D$54,0)+IF(+Rounding!$C$55=$B78,+Rounding!D$55,0)</f>
        <v>5.5530299999999997</v>
      </c>
      <c r="E78" s="674">
        <f>+'BALANCE-SHEET-2021-leva'!E78/1000+IF(+Rounding!$C$54=$B78,+Rounding!E$54,0)+IF(+Rounding!$C$55=$B78,+Rounding!E$55,0)</f>
        <v>13.21733</v>
      </c>
      <c r="F78" s="154"/>
      <c r="G78" s="673">
        <f>+'BALANCE-SHEET-2021-leva'!G78/1000+IF(+Rounding!$G$54=$B78,+Rounding!H$54,0)+IF(+Rounding!$G$55=$B78,+Rounding!H$55,0)</f>
        <v>0.96875</v>
      </c>
      <c r="H78" s="674">
        <f>+'BALANCE-SHEET-2021-leva'!H78/1000+IF(+Rounding!$G$54=$B78,+Rounding!I$54,0)+IF(+Rounding!$G$55=$B78,+Rounding!I$55,0)</f>
        <v>3.2783099999999998</v>
      </c>
      <c r="I78" s="154"/>
      <c r="J78" s="673">
        <f>+'BALANCE-SHEET-2021-leva'!J78/1000+IF(+Rounding!$K$54=$B78,+Rounding!L$54,0)+IF(+Rounding!$K$55=$B78,+Rounding!L$55,0)</f>
        <v>0</v>
      </c>
      <c r="K78" s="674">
        <f>+'BALANCE-SHEET-2021-leva'!K78/1000+IF(+Rounding!$K$54=$B78,+Rounding!M$54,0)+IF(+Rounding!$K$55=$B78,+Rounding!M$55,0)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6.5217799999999997</v>
      </c>
      <c r="N78" s="674">
        <f>+E78+H78+K78+IF(+Rounding!$O$54=$B78,+Rounding!Q$54,0)+IF(+Rounding!$O$55=$B78,+Rounding!Q$55,0)-Q78</f>
        <v>16.495640000000002</v>
      </c>
      <c r="O78" s="303"/>
      <c r="P78" s="2091">
        <f>+'BALANCE-SHEET-2021-leva'!P78/1000</f>
        <v>0</v>
      </c>
      <c r="Q78" s="2092">
        <f>+'BALANCE-SHEET-2021-leva'!Q78/1000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+'BALANCE-SHEET-2021-leva'!D79/1000+IF(+Rounding!$C$54=$B79,+Rounding!D$54,0)+IF(+Rounding!$C$55=$B79,+Rounding!D$55,0)</f>
        <v>9.8566699999999994</v>
      </c>
      <c r="E79" s="660">
        <f>+'BALANCE-SHEET-2021-leva'!E79/1000+IF(+Rounding!$C$54=$B79,+Rounding!E$54,0)+IF(+Rounding!$C$55=$B79,+Rounding!E$55,0)</f>
        <v>42.76558</v>
      </c>
      <c r="F79" s="154"/>
      <c r="G79" s="659">
        <f>+'BALANCE-SHEET-2021-leva'!G79/1000+IF(+Rounding!$G$54=$B79,+Rounding!H$54,0)+IF(+Rounding!$G$55=$B79,+Rounding!H$55,0)</f>
        <v>3.5450900000000001</v>
      </c>
      <c r="H79" s="660">
        <f>+'BALANCE-SHEET-2021-leva'!H79/1000+IF(+Rounding!$G$54=$B79,+Rounding!I$54,0)+IF(+Rounding!$G$55=$B79,+Rounding!I$55,0)</f>
        <v>19.39931</v>
      </c>
      <c r="I79" s="154"/>
      <c r="J79" s="659">
        <f>+'BALANCE-SHEET-2021-leva'!J79/1000+IF(+Rounding!$K$54=$B79,+Rounding!L$54,0)+IF(+Rounding!$K$55=$B79,+Rounding!L$55,0)</f>
        <v>0</v>
      </c>
      <c r="K79" s="660">
        <f>+'BALANCE-SHEET-2021-leva'!K79/1000+IF(+Rounding!$K$54=$B79,+Rounding!M$54,0)+IF(+Rounding!$K$55=$B79,+Rounding!M$55,0)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13.401759999999999</v>
      </c>
      <c r="N79" s="660">
        <f>+E79+H79+K79+IF(+Rounding!$O$54=$B79,+Rounding!Q$54,0)+IF(+Rounding!$O$55=$B79,+Rounding!Q$55,0)</f>
        <v>62.16489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+'BALANCE-SHEET-2021-leva'!D80/1000+IF(+Rounding!$C$54=$B80,+Rounding!D$54,0)+IF(+Rounding!$C$55=$B80,+Rounding!D$55,0)</f>
        <v>20.99108</v>
      </c>
      <c r="E80" s="660">
        <f>+'BALANCE-SHEET-2021-leva'!E80/1000+IF(+Rounding!$C$54=$B80,+Rounding!E$54,0)+IF(+Rounding!$C$55=$B80,+Rounding!E$55,0)</f>
        <v>102.55201</v>
      </c>
      <c r="F80" s="154"/>
      <c r="G80" s="659">
        <f>+'BALANCE-SHEET-2021-leva'!G80/1000+IF(+Rounding!$G$54=$B80,+Rounding!H$54,0)+IF(+Rounding!$G$55=$B80,+Rounding!H$55,0)</f>
        <v>8.7188799999999986</v>
      </c>
      <c r="H80" s="660">
        <f>+'BALANCE-SHEET-2021-leva'!H80/1000+IF(+Rounding!$G$54=$B80,+Rounding!I$54,0)+IF(+Rounding!$G$55=$B80,+Rounding!I$55,0)</f>
        <v>48.299790000000002</v>
      </c>
      <c r="I80" s="154"/>
      <c r="J80" s="659">
        <f>+'BALANCE-SHEET-2021-leva'!J80/1000+IF(+Rounding!$K$54=$B80,+Rounding!L$54,0)+IF(+Rounding!$K$55=$B80,+Rounding!L$55,0)</f>
        <v>0</v>
      </c>
      <c r="K80" s="660">
        <f>+'BALANCE-SHEET-2021-leva'!K80/1000+IF(+Rounding!$K$54=$B80,+Rounding!M$54,0)+IF(+Rounding!$K$55=$B80,+Rounding!M$55,0)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29.709959999999999</v>
      </c>
      <c r="N80" s="660">
        <f>+E80+H80+K80+IF(+Rounding!$O$54=$B80,+Rounding!Q$54,0)+IF(+Rounding!$O$55=$B80,+Rounding!Q$55,0)</f>
        <v>150.8518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+'BALANCE-SHEET-2021-leva'!D81/1000+IF(+Rounding!$C$54=$B81,+Rounding!D$54,0)+IF(+Rounding!$C$55=$B81,+Rounding!D$55,0)</f>
        <v>230</v>
      </c>
      <c r="E81" s="660">
        <f>+'BALANCE-SHEET-2021-leva'!E81/1000+IF(+Rounding!$C$54=$B81,+Rounding!E$54,0)+IF(+Rounding!$C$55=$B81,+Rounding!E$55,0)</f>
        <v>20</v>
      </c>
      <c r="F81" s="154"/>
      <c r="G81" s="659">
        <f>+'BALANCE-SHEET-2021-leva'!G81/1000+IF(+Rounding!$G$54=$B81,+Rounding!H$54,0)+IF(+Rounding!$G$55=$B81,+Rounding!H$55,0)</f>
        <v>352.43584999999996</v>
      </c>
      <c r="H81" s="660">
        <f>+'BALANCE-SHEET-2021-leva'!H81/1000+IF(+Rounding!$G$54=$B81,+Rounding!I$54,0)+IF(+Rounding!$G$55=$B81,+Rounding!I$55,0)</f>
        <v>76.497420000000005</v>
      </c>
      <c r="I81" s="154"/>
      <c r="J81" s="659">
        <f>+'BALANCE-SHEET-2021-leva'!J81/1000+IF(+Rounding!$K$54=$B81,+Rounding!L$54,0)+IF(+Rounding!$K$55=$B81,+Rounding!L$55,0)</f>
        <v>0</v>
      </c>
      <c r="K81" s="660">
        <f>+'BALANCE-SHEET-2021-leva'!K81/1000+IF(+Rounding!$K$54=$B81,+Rounding!M$54,0)+IF(+Rounding!$K$55=$B81,+Rounding!M$55,0)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582.43584999999996</v>
      </c>
      <c r="N81" s="660">
        <f>+E81+H81+K81+IF(+Rounding!$O$54=$B81,+Rounding!Q$54,0)+IF(+Rounding!$O$55=$B81,+Rounding!Q$55,0)-Q81</f>
        <v>96.497420000000005</v>
      </c>
      <c r="O81" s="303"/>
      <c r="P81" s="2093">
        <f>+'BALANCE-SHEET-2021-leva'!P81/1000</f>
        <v>0</v>
      </c>
      <c r="Q81" s="1225">
        <f>+'BALANCE-SHEET-2021-leva'!Q81/1000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+'BALANCE-SHEET-2021-leva'!D82/1000+IF(+Rounding!$C$54=$B82,+Rounding!D$54,0)+IF(+Rounding!$C$55=$B82,+Rounding!D$55,0)</f>
        <v>88.017289999999988</v>
      </c>
      <c r="E82" s="662">
        <f>+'BALANCE-SHEET-2021-leva'!E82/1000+IF(+Rounding!$C$54=$B82,+Rounding!E$54,0)+IF(+Rounding!$C$55=$B82,+Rounding!E$55,0)</f>
        <v>155.97457999999997</v>
      </c>
      <c r="F82" s="154"/>
      <c r="G82" s="661">
        <f>+'BALANCE-SHEET-2021-leva'!G82/1000+IF(+Rounding!$G$54=$B82,+Rounding!H$54,0)+IF(+Rounding!$G$55=$B82,+Rounding!H$55,0)</f>
        <v>0</v>
      </c>
      <c r="H82" s="662">
        <f>+'BALANCE-SHEET-2021-leva'!H82/1000+IF(+Rounding!$G$54=$B82,+Rounding!I$54,0)+IF(+Rounding!$G$55=$B82,+Rounding!I$55,0)</f>
        <v>0</v>
      </c>
      <c r="I82" s="154"/>
      <c r="J82" s="661">
        <f>+'BALANCE-SHEET-2021-leva'!J82/1000+IF(+Rounding!$K$54=$B82,+Rounding!L$54,0)+IF(+Rounding!$K$55=$B82,+Rounding!L$55,0)</f>
        <v>620.04845999999998</v>
      </c>
      <c r="K82" s="662">
        <f>+'BALANCE-SHEET-2021-leva'!K82/1000+IF(+Rounding!$K$54=$B82,+Rounding!M$54,0)+IF(+Rounding!$K$55=$B82,+Rounding!M$55,0)</f>
        <v>613.06796999999995</v>
      </c>
      <c r="L82" s="154"/>
      <c r="M82" s="661">
        <f>+D82+G82+J82+IF(+Rounding!$O$54=$B82,+Rounding!P$54,0)+IF(+Rounding!$O$55=$B82,+Rounding!P$55,0)-P82</f>
        <v>708.06574999999998</v>
      </c>
      <c r="N82" s="662">
        <f>+E82+H82+K82+IF(+Rounding!$O$54=$B82,+Rounding!Q$54,0)+IF(+Rounding!$O$55=$B82,+Rounding!Q$55,0)-Q82</f>
        <v>769.04254999999989</v>
      </c>
      <c r="O82" s="303"/>
      <c r="P82" s="1221">
        <f>+'BALANCE-SHEET-2021-leva'!P82/1000</f>
        <v>0</v>
      </c>
      <c r="Q82" s="1222">
        <f>+'BALANCE-SHEET-2021-leva'!Q82/1000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406.55615</v>
      </c>
      <c r="E83" s="676">
        <f>+SUM(E74:E82)</f>
        <v>397.23126000000002</v>
      </c>
      <c r="F83" s="154"/>
      <c r="G83" s="675">
        <f>+SUM(G74:G82)</f>
        <v>804.07440999999994</v>
      </c>
      <c r="H83" s="676">
        <f>+SUM(H74:H82)</f>
        <v>4477.9017199999989</v>
      </c>
      <c r="I83" s="154"/>
      <c r="J83" s="675">
        <f>+SUM(J74:J82)</f>
        <v>620.04845999999998</v>
      </c>
      <c r="K83" s="676">
        <f>+SUM(K74:K82)</f>
        <v>613.06796999999995</v>
      </c>
      <c r="L83" s="154"/>
      <c r="M83" s="675">
        <f>+SUM(M74:M82)</f>
        <v>1830.6790199999998</v>
      </c>
      <c r="N83" s="676">
        <f>+SUM(N74:N82)</f>
        <v>5488.2009500000004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+'BALANCE-SHEET-2021-leva'!D85/1000+IF(+Rounding!$C$54=$B85,+Rounding!D$54,0)+IF(+Rounding!$C$55=$B85,+Rounding!D$55,0)</f>
        <v>0</v>
      </c>
      <c r="E85" s="660">
        <f>+'BALANCE-SHEET-2021-leva'!E85/1000+IF(+Rounding!$C$54=$B85,+Rounding!E$54,0)+IF(+Rounding!$C$55=$B85,+Rounding!E$55,0)</f>
        <v>262.76102000000003</v>
      </c>
      <c r="F85" s="154"/>
      <c r="G85" s="659">
        <f>+'BALANCE-SHEET-2021-leva'!G85/1000+IF(+Rounding!$G$54=$B85,+Rounding!H$54,0)+IF(+Rounding!$G$55=$B85,+Rounding!H$55,0)</f>
        <v>0</v>
      </c>
      <c r="H85" s="660">
        <f>+'BALANCE-SHEET-2021-leva'!H85/1000+IF(+Rounding!$G$54=$B85,+Rounding!I$54,0)+IF(+Rounding!$G$55=$B85,+Rounding!I$55,0)</f>
        <v>0</v>
      </c>
      <c r="I85" s="154"/>
      <c r="J85" s="659">
        <f>+'BALANCE-SHEET-2021-leva'!J85/1000+IF(+Rounding!$K$54=$B85,+Rounding!L$54,0)+IF(+Rounding!$K$55=$B85,+Rounding!L$55,0)</f>
        <v>0</v>
      </c>
      <c r="K85" s="660">
        <f>+'BALANCE-SHEET-2021-leva'!K85/1000+IF(+Rounding!$K$54=$B85,+Rounding!M$54,0)+IF(+Rounding!$K$55=$B85,+Rounding!M$55,0)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262.76102000000003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+'BALANCE-SHEET-2021-leva'!D86/1000+IF(+Rounding!$C$54=$B86,+Rounding!D$54,0)+IF(+Rounding!$C$55=$B86,+Rounding!D$55,0)</f>
        <v>0</v>
      </c>
      <c r="E86" s="662">
        <f>+'BALANCE-SHEET-2021-leva'!E86/1000+IF(+Rounding!$C$54=$B86,+Rounding!E$54,0)+IF(+Rounding!$C$55=$B86,+Rounding!E$55,0)</f>
        <v>8.4849999999999994</v>
      </c>
      <c r="F86" s="154"/>
      <c r="G86" s="661">
        <f>+'BALANCE-SHEET-2021-leva'!G86/1000+IF(+Rounding!$G$54=$B86,+Rounding!H$54,0)+IF(+Rounding!$G$55=$B86,+Rounding!H$55,0)</f>
        <v>0</v>
      </c>
      <c r="H86" s="662">
        <f>+'BALANCE-SHEET-2021-leva'!H86/1000+IF(+Rounding!$G$54=$B86,+Rounding!I$54,0)+IF(+Rounding!$G$55=$B86,+Rounding!I$55,0)</f>
        <v>0</v>
      </c>
      <c r="I86" s="154"/>
      <c r="J86" s="661">
        <f>+'BALANCE-SHEET-2021-leva'!J86/1000+IF(+Rounding!$K$54=$B86,+Rounding!L$54,0)+IF(+Rounding!$K$55=$B86,+Rounding!L$55,0)</f>
        <v>0</v>
      </c>
      <c r="K86" s="662">
        <f>+'BALANCE-SHEET-2021-leva'!K86/1000+IF(+Rounding!$K$54=$B86,+Rounding!M$54,0)+IF(+Rounding!$K$55=$B86,+Rounding!M$55,0)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8.4849999999999994</v>
      </c>
      <c r="O86" s="303"/>
      <c r="P86" s="2573" t="str">
        <f>+'BALANCE-SHEET-2021-leva'!P86:Q86</f>
        <v>O K</v>
      </c>
      <c r="Q86" s="2573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0</v>
      </c>
      <c r="E87" s="664">
        <f>+E85+E86</f>
        <v>271.24602000000004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271.24602000000004</v>
      </c>
      <c r="O87" s="303"/>
      <c r="P87" s="2574" t="str">
        <f>+'BALANCE-SHEET-2021-leva'!P87:Q87</f>
        <v>O K</v>
      </c>
      <c r="Q87" s="2574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406.55615</v>
      </c>
      <c r="E89" s="678">
        <f>+E72+E83+E87</f>
        <v>668.47728000000006</v>
      </c>
      <c r="F89" s="154"/>
      <c r="G89" s="677">
        <f>+G72+G83+G87</f>
        <v>804.07440999999994</v>
      </c>
      <c r="H89" s="678">
        <f>+H72+H83+H87</f>
        <v>4477.9017199999989</v>
      </c>
      <c r="I89" s="154"/>
      <c r="J89" s="677">
        <f>+J72+J83+J87</f>
        <v>620.04845999999998</v>
      </c>
      <c r="K89" s="678">
        <f>+K72+K83+K87</f>
        <v>613.06796999999995</v>
      </c>
      <c r="L89" s="154"/>
      <c r="M89" s="677">
        <f>+M72+M83+M87</f>
        <v>1830.6790199999998</v>
      </c>
      <c r="N89" s="678">
        <f>+N72+N83+N87</f>
        <v>5759.4469700000009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16907</v>
      </c>
      <c r="E91" s="2037">
        <f>ROUND(+E66+E89,0)</f>
        <v>16706</v>
      </c>
      <c r="F91" s="154"/>
      <c r="G91" s="2036">
        <f>ROUND(+G66+G89,0)</f>
        <v>2062</v>
      </c>
      <c r="H91" s="2037">
        <f>ROUND(+H66+H89,0)</f>
        <v>2656</v>
      </c>
      <c r="I91" s="154"/>
      <c r="J91" s="2036">
        <f>ROUND(+J66+J89,0)</f>
        <v>58648</v>
      </c>
      <c r="K91" s="2037">
        <f>ROUND(+K66+K89,0)</f>
        <v>58838</v>
      </c>
      <c r="L91" s="154"/>
      <c r="M91" s="2036">
        <f>ROUND(+M66+M89,0)</f>
        <v>77617</v>
      </c>
      <c r="N91" s="2037">
        <f>ROUND(+N66+N89,0)</f>
        <v>78200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+ROUND('BALANCE-SHEET-2021-leva'!D92/1000,0)+Rounding!D63</f>
        <v>5209</v>
      </c>
      <c r="E92" s="668">
        <f>+ROUND('BALANCE-SHEET-2021-leva'!E92/1000,0)+Rounding!E63</f>
        <v>1677</v>
      </c>
      <c r="F92" s="154"/>
      <c r="G92" s="667">
        <f>+ROUND('BALANCE-SHEET-2021-leva'!G92/1000,0)+Rounding!H63</f>
        <v>4449</v>
      </c>
      <c r="H92" s="668">
        <f>+ROUND('BALANCE-SHEET-2021-leva'!H92/1000,0)+Rounding!I63</f>
        <v>5457</v>
      </c>
      <c r="I92" s="154"/>
      <c r="J92" s="667">
        <f>+ROUND('BALANCE-SHEET-2021-leva'!J92/1000,0)+Rounding!L63</f>
        <v>0</v>
      </c>
      <c r="K92" s="668">
        <f>+ROUND('BALANCE-SHEET-2021-leva'!K92/1000,0)+Rounding!M63</f>
        <v>0</v>
      </c>
      <c r="L92" s="154"/>
      <c r="M92" s="667">
        <f>+ROUND((D92+G92+J92),0)+Rounding!P63</f>
        <v>9659</v>
      </c>
      <c r="N92" s="668">
        <f>+ROUND((E92+H92+K92),0)+Rounding!Q63</f>
        <v>7134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1993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1979</v>
      </c>
      <c r="C96" s="658"/>
      <c r="D96" s="2034">
        <f>+'TRIAL-BALANCE'!K10</f>
        <v>44398</v>
      </c>
      <c r="E96" s="2018" t="s">
        <v>1980</v>
      </c>
      <c r="F96" s="154"/>
      <c r="G96" s="657"/>
      <c r="H96" s="822"/>
      <c r="I96" s="822"/>
      <c r="J96" s="822"/>
      <c r="K96" s="2020" t="s">
        <v>1972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75" t="str">
        <f>+'BALANCE-SHEET-2021-leva'!H97:J97</f>
        <v>Стела Иванова</v>
      </c>
      <c r="I97" s="2575"/>
      <c r="J97" s="2575"/>
      <c r="K97" s="2015"/>
      <c r="L97" s="164"/>
      <c r="M97" s="2580" t="str">
        <f>+'BALANCE-SHEET-2021-leva'!M97</f>
        <v>Лъчезар Яков</v>
      </c>
      <c r="N97" s="2580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+IF(+ROUND(+D55-D92,0)-ROUND(+SUM('BALANCE-SHEET-2021-leva'!D55-'BALANCE-SHEET-2021-leva'!D92)/1000,0)=0,"O K","НЕРАВНЕНИЕ !")</f>
        <v>O K</v>
      </c>
      <c r="E101" s="1955" t="str">
        <f>+IF(+ROUND(+E55-E92,0)-ROUND(+SUM('BALANCE-SHEET-2021-leva'!E55-'BALANCE-SHEET-2021-leva'!E92)/1000,0)=0,"O K","НЕРАВНЕНИЕ !")</f>
        <v>O K</v>
      </c>
      <c r="F101" s="152"/>
      <c r="G101" s="315" t="str">
        <f>+IF(+ROUND(+G55-G92,0)-ROUND(+SUM('BALANCE-SHEET-2021-leva'!G55-'BALANCE-SHEET-2021-leva'!G92)/1000,0)=0,"O K","НЕРАВНЕНИЕ !")</f>
        <v>O K</v>
      </c>
      <c r="H101" s="1956" t="str">
        <f>+IF(+ROUND(+H55-H92,0)-ROUND(+SUM('BALANCE-SHEET-2021-leva'!H55-'BALANCE-SHEET-2021-leva'!H92)/1000,0)=0,"O K","НЕРАВНЕНИЕ !")</f>
        <v>O K</v>
      </c>
      <c r="I101" s="152"/>
      <c r="J101" s="317" t="str">
        <f>+IF(+ROUND(+J55-J92,0)-ROUND(+SUM('BALANCE-SHEET-2021-leva'!J55-'BALANCE-SHEET-2021-leva'!J92)/1000,0)=0,"O K","НЕРАВНЕНИЕ !")</f>
        <v>O K</v>
      </c>
      <c r="K101" s="1957" t="str">
        <f>+IF(+ROUND(+K55-K92,0)-ROUND(+SUM('BALANCE-SHEET-2021-leva'!K55-'BALANCE-SHEET-2021-leva'!K92)/1000,0)=0,"O K","НЕРАВНЕНИЕ !")</f>
        <v>O K</v>
      </c>
      <c r="L101" s="152"/>
      <c r="M101" s="318" t="str">
        <f>+IF(+ROUND(+M55-M92,0)-ROUND(+SUM('BALANCE-SHEET-2021-leva'!M55-'BALANCE-SHEET-2021-leva'!M92)/1000,0)=0,"O K","НЕРАВНЕНИЕ !")</f>
        <v>O K</v>
      </c>
      <c r="N101" s="1958" t="str">
        <f>+IF(+ROUND(+N55-N92,0)-ROUND(+SUM('BALANCE-SHEET-2021-leva'!N55-'BALANCE-SHEET-2021-leva'!N92)/1000,0)=0,"O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2148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+ROUND(+D55-D92,0)-ROUND(+SUM('BALANCE-SHEET-2021-leva'!D55-'BALANCE-SHEET-2021-leva'!D92)/1000,0)</f>
        <v>0</v>
      </c>
      <c r="E104" s="1954">
        <f>+ROUND(+E55-E92,0)-ROUND(+SUM('BALANCE-SHEET-2021-leva'!E55-'BALANCE-SHEET-2021-leva'!E92)/1000,0)</f>
        <v>0</v>
      </c>
      <c r="F104" s="1229"/>
      <c r="G104" s="1230">
        <f>+ROUND(+G55-G92,0)-ROUND(+SUM('BALANCE-SHEET-2021-leva'!G55-'BALANCE-SHEET-2021-leva'!G92)/1000,0)</f>
        <v>0</v>
      </c>
      <c r="H104" s="1961">
        <f>+ROUND(+H55-H92,0)-ROUND(+SUM('BALANCE-SHEET-2021-leva'!H55-'BALANCE-SHEET-2021-leva'!H92)/1000,0)</f>
        <v>0</v>
      </c>
      <c r="I104" s="1229"/>
      <c r="J104" s="1231">
        <f>+ROUND(+J55-J92,0)-ROUND(+SUM('BALANCE-SHEET-2021-leva'!J55-'BALANCE-SHEET-2021-leva'!J92)/1000,0)</f>
        <v>0</v>
      </c>
      <c r="K104" s="1960">
        <f>+ROUND(+K55-K92,0)-ROUND(+SUM('BALANCE-SHEET-2021-leva'!K55-'BALANCE-SHEET-2021-leva'!K92)/1000,0)</f>
        <v>0</v>
      </c>
      <c r="L104" s="1229"/>
      <c r="M104" s="1232">
        <f>+ROUND(+M55-M92,0)-ROUND(+SUM('BALANCE-SHEET-2021-leva'!M55-'BALANCE-SHEET-2021-leva'!M92)/1000,0)</f>
        <v>0</v>
      </c>
      <c r="N104" s="1959">
        <f>+ROUND(+N55-N92,0)-ROUND(+SUM('BALANCE-SHEET-2021-leva'!N55-'BALANCE-SHEET-2021-leva'!N92)/1000,0)</f>
        <v>0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6" priority="116" stopIfTrue="1" operator="equal">
      <formula>"НЕРАВНЕНИЕ !"</formula>
    </cfRule>
  </conditionalFormatting>
  <conditionalFormatting sqref="D103:E104 G103:H104 J103:K104 M103:N104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7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57" t="str">
        <f>+'TRIAL-BALANCE'!E2</f>
        <v>ОБЩИНА ГУЛЯНЦИ</v>
      </c>
      <c r="B1" s="2558"/>
      <c r="C1" s="2558"/>
      <c r="D1" s="2559"/>
      <c r="E1" s="756" t="s">
        <v>791</v>
      </c>
      <c r="F1" s="743"/>
      <c r="G1" s="2555">
        <f>+'TRIAL-BALANCE'!C6</f>
        <v>413691</v>
      </c>
      <c r="H1" s="2556"/>
      <c r="I1" s="743"/>
      <c r="J1" s="755" t="s">
        <v>1211</v>
      </c>
      <c r="K1" s="978">
        <f>+'TRIAL-BALANCE'!C8</f>
        <v>6502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603" t="str">
        <f>+'BALANCE-SHEET-2021'!A2:D2</f>
        <v>(бюджетна организация, предприятие по чл. 165, ал. 1 от ЗПФ, поделение)</v>
      </c>
      <c r="B2" s="2604"/>
      <c r="C2" s="2604"/>
      <c r="D2" s="2605"/>
      <c r="E2" s="2608">
        <f>+'BALANCE-SHEET-2021-leva'!E2</f>
        <v>0</v>
      </c>
      <c r="F2" s="2608"/>
      <c r="G2" s="2608"/>
      <c r="H2" s="2608"/>
      <c r="I2" s="743"/>
      <c r="J2" s="2615">
        <f>+'BALANCE-SHEET-2021-leva'!J2:K2</f>
        <v>0</v>
      </c>
      <c r="K2" s="2615"/>
      <c r="L2" s="743"/>
      <c r="M2" s="2615">
        <f>+'BALANCE-SHEET-2021-leva'!M2:N2</f>
        <v>0</v>
      </c>
      <c r="N2" s="2615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60" t="str">
        <f>+'TRIAL-BALANCE'!G4</f>
        <v>ГР.ГУЛЯНЦИ</v>
      </c>
      <c r="B3" s="2561"/>
      <c r="C3" s="2561"/>
      <c r="D3" s="2562"/>
      <c r="E3" s="757" t="s">
        <v>1205</v>
      </c>
      <c r="F3" s="743"/>
      <c r="G3" s="2606">
        <f>+'TRIAL-BALANCE'!J8</f>
        <v>0</v>
      </c>
      <c r="H3" s="2607"/>
      <c r="I3" s="743"/>
      <c r="J3" s="755" t="s">
        <v>2106</v>
      </c>
      <c r="K3" s="2543" t="str">
        <f>+'TRIAL-BALANCE'!G6</f>
        <v>tsus@abv.bg</v>
      </c>
      <c r="L3" s="2544"/>
      <c r="M3" s="2544"/>
      <c r="N3" s="254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602" t="str">
        <f>+A1</f>
        <v>ОБЩИНА ГУЛЯНЦИ</v>
      </c>
      <c r="C5" s="2602"/>
      <c r="D5" s="2602"/>
      <c r="E5" s="2602"/>
      <c r="F5" s="2602"/>
      <c r="G5" s="2602"/>
      <c r="H5" s="1260" t="s">
        <v>1004</v>
      </c>
      <c r="I5" s="758"/>
      <c r="J5" s="2598" t="str">
        <f>+'TRIAL-BALANCE'!H12</f>
        <v>30 юни 2021 г.</v>
      </c>
      <c r="K5" s="2598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99" t="s">
        <v>2181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63" t="s">
        <v>398</v>
      </c>
      <c r="N7" s="2564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600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65"/>
      <c r="N8" s="2566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01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1995</v>
      </c>
      <c r="B13" s="335">
        <v>711</v>
      </c>
      <c r="C13" s="749"/>
      <c r="D13" s="700">
        <f>+ROUND(+SUM('TRIAL-BALANCE'!T602:T605)-SUM('TRIAL-BALANCE'!S602:S605),2)</f>
        <v>346890.05</v>
      </c>
      <c r="E13" s="694">
        <f>+ROUND(+SUM('R &amp; E data-2020'!P235:P238)-SUM('R &amp; E data-2020'!O235:O238),2)</f>
        <v>636624.43999999994</v>
      </c>
      <c r="F13" s="749"/>
      <c r="G13" s="700">
        <f>+ROUND(+SUM('TRIAL-BALANCE'!AA602:AA605)-SUM('TRIAL-BALANCE'!Z602:Z605),2)</f>
        <v>0</v>
      </c>
      <c r="H13" s="694">
        <f>+ROUND(+SUM('R &amp; E data-2020'!S235:S238)-SUM('R &amp; E data-2020'!R235:R238),2)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data-2020'!V235:V238)-SUM('R &amp; E data-2020'!U235:U238),2)</f>
        <v>0</v>
      </c>
      <c r="L13" s="749"/>
      <c r="M13" s="700">
        <f t="shared" ref="M13:M20" si="0">+ROUND(+D13+G13+J13,2)</f>
        <v>346890.05</v>
      </c>
      <c r="N13" s="694">
        <f t="shared" ref="N13:N20" si="1">+ROUND(+E13+H13+K13,2)</f>
        <v>636624.43999999994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2147</v>
      </c>
      <c r="B14" s="335">
        <f>1+B13</f>
        <v>712</v>
      </c>
      <c r="C14" s="749"/>
      <c r="D14" s="700">
        <f>+ROUND(+SUM('TRIAL-BALANCE'!T606:T611)-SUM('TRIAL-BALANCE'!S606:S611),2)</f>
        <v>311100.34000000003</v>
      </c>
      <c r="E14" s="694">
        <f>+ROUND(+SUM('R &amp; E data-2020'!P239:P244)-SUM('R &amp; E data-2020'!O239:O244),2)</f>
        <v>623968.72</v>
      </c>
      <c r="F14" s="749"/>
      <c r="G14" s="700">
        <f>+ROUND(+SUM('TRIAL-BALANCE'!AA606:AA611)-SUM('TRIAL-BALANCE'!Z606:Z611),2)</f>
        <v>0</v>
      </c>
      <c r="H14" s="694">
        <f>+ROUND(+SUM('R &amp; E data-2020'!S239:S244)-SUM('R &amp; E data-2020'!R239:R244),2)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data-2020'!V239:V244)-SUM('R &amp; E data-2020'!U239:U244),2)</f>
        <v>0</v>
      </c>
      <c r="L14" s="749"/>
      <c r="M14" s="700">
        <f t="shared" si="0"/>
        <v>311100.34000000003</v>
      </c>
      <c r="N14" s="694">
        <f t="shared" si="1"/>
        <v>623968.72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11092.16</v>
      </c>
      <c r="E15" s="694">
        <f>+ROUND(+'R &amp; E data-2020'!P245-'R &amp; E data-2020'!O245,2)</f>
        <v>210984.31</v>
      </c>
      <c r="F15" s="749"/>
      <c r="G15" s="700">
        <f>+ROUND(+'TRIAL-BALANCE'!AA612-'TRIAL-BALANCE'!Z612,2)</f>
        <v>0</v>
      </c>
      <c r="H15" s="694">
        <f>+ROUND(+'R &amp; E data-2020'!S245-'R &amp; E data-2020'!R245,2)</f>
        <v>0</v>
      </c>
      <c r="I15" s="749"/>
      <c r="J15" s="700">
        <f>+ROUND(+'TRIAL-BALANCE'!AH612-'TRIAL-BALANCE'!AG612,2)</f>
        <v>0</v>
      </c>
      <c r="K15" s="694">
        <f>+ROUND(+'R &amp; E data-2020'!V245-'R &amp; E data-2020'!U245,2)</f>
        <v>0</v>
      </c>
      <c r="L15" s="749"/>
      <c r="M15" s="700">
        <f t="shared" si="0"/>
        <v>11092.16</v>
      </c>
      <c r="N15" s="694">
        <f t="shared" si="1"/>
        <v>210984.31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76</v>
      </c>
      <c r="E16" s="694">
        <f>+ROUND(+'R &amp; E data-2020'!P246+'R &amp; E data-2020'!P292-'R &amp; E data-2020'!O246-'R &amp; E data-2020'!O292,2)</f>
        <v>786.73</v>
      </c>
      <c r="F16" s="749"/>
      <c r="G16" s="700">
        <f>+ROUND(+'TRIAL-BALANCE'!AA613+'TRIAL-BALANCE'!AA659-'TRIAL-BALANCE'!Z613-'TRIAL-BALANCE'!Z659,2)</f>
        <v>0</v>
      </c>
      <c r="H16" s="694">
        <f>+ROUND(+'R &amp; E data-2020'!S246+'R &amp; E data-2020'!S292-'R &amp; E data-2020'!R246-'R &amp; E data-2020'!R292,2)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data-2020'!V246+'R &amp; E data-2020'!V292-'R &amp; E data-2020'!U246-'R &amp; E data-2020'!U292,2)</f>
        <v>0</v>
      </c>
      <c r="L16" s="749"/>
      <c r="M16" s="700">
        <f t="shared" si="0"/>
        <v>76</v>
      </c>
      <c r="N16" s="694">
        <f t="shared" si="1"/>
        <v>786.73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166310.49</v>
      </c>
      <c r="E17" s="694">
        <f>+ROUND(+SUM('R &amp; E data-2020'!P252:P254)+'R &amp; E data-2020'!P284-SUM('R &amp; E data-2020'!O252:O254)-'R &amp; E data-2020'!O284,2)</f>
        <v>727941.64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data-2020'!S252:S254)+'R &amp; E data-2020'!S284-SUM('R &amp; E data-2020'!R252:R254)-'R &amp; E data-2020'!R284,2)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data-2020'!V252:V254)+'R &amp; E data-2020'!V284-SUM('R &amp; E data-2020'!U252:U254)-'R &amp; E data-2020'!U284,2)</f>
        <v>0</v>
      </c>
      <c r="L17" s="749"/>
      <c r="M17" s="700">
        <f t="shared" si="0"/>
        <v>166310.49</v>
      </c>
      <c r="N17" s="694">
        <f t="shared" si="1"/>
        <v>727941.64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data-2020'!P255-'R &amp; E data-2020'!O255,2)</f>
        <v>0</v>
      </c>
      <c r="F18" s="749"/>
      <c r="G18" s="700">
        <f>+ROUND(+'TRIAL-BALANCE'!AA622-'TRIAL-BALANCE'!Z622,2)</f>
        <v>0</v>
      </c>
      <c r="H18" s="694">
        <f>+ROUND(+'R &amp; E data-2020'!S255-'R &amp; E data-2020'!R255,2)</f>
        <v>0</v>
      </c>
      <c r="I18" s="749"/>
      <c r="J18" s="700">
        <f>+ROUND(+'TRIAL-BALANCE'!AH622-'TRIAL-BALANCE'!AG622,2)</f>
        <v>0</v>
      </c>
      <c r="K18" s="694">
        <f>+ROUND(+'R &amp; E data-2020'!V255-'R &amp; E data-2020'!U255,2)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15108.26</v>
      </c>
      <c r="E19" s="694">
        <f>+ROUND(+SUM('R &amp; E data-2020'!P293:P324)-SUM('R &amp; E data-2020'!O293:O324),2)</f>
        <v>35895.79</v>
      </c>
      <c r="F19" s="749"/>
      <c r="G19" s="700">
        <f>+ROUND(+SUM('TRIAL-BALANCE'!AA660:AA691)-SUM('TRIAL-BALANCE'!Z660:Z691),2)</f>
        <v>6.24</v>
      </c>
      <c r="H19" s="694">
        <f>+ROUND(+SUM('R &amp; E data-2020'!S293:S324)-SUM('R &amp; E data-2020'!R293:R324),2)</f>
        <v>21.94</v>
      </c>
      <c r="I19" s="749"/>
      <c r="J19" s="700">
        <f>+ROUND(+SUM('TRIAL-BALANCE'!AH660:AH691)-SUM('TRIAL-BALANCE'!AG660:AG691),2)</f>
        <v>0</v>
      </c>
      <c r="K19" s="694">
        <f>+ROUND(+SUM('R &amp; E data-2020'!V293:V324)-SUM('R &amp; E data-2020'!U293:U324),2)</f>
        <v>0</v>
      </c>
      <c r="L19" s="749"/>
      <c r="M19" s="700">
        <f t="shared" si="0"/>
        <v>15114.5</v>
      </c>
      <c r="N19" s="694">
        <f t="shared" si="1"/>
        <v>35917.730000000003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-1139.17</v>
      </c>
      <c r="E20" s="694">
        <f>+ROUND(+SUM('R &amp; E data-2020'!P273:P282)-SUM('R &amp; E data-2020'!O273:O282),2)-(ROUND('R &amp; E data-2020'!P281,2)-ROUND('R &amp; E data-2020'!O281,2))</f>
        <v>105529.04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data-2020'!S273:S282)-SUM('R &amp; E data-2020'!R273:R282),2)-(ROUND('R &amp; E data-2020'!S281,2)-ROUND('R &amp; E data-2020'!R281,2))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data-2020'!V273:V282)-SUM('R &amp; E data-2020'!U273:U282),2)-(ROUND('R &amp; E data-2020'!V281,2)-ROUND('R &amp; E data-2020'!U281,2))</f>
        <v>0</v>
      </c>
      <c r="L20" s="749"/>
      <c r="M20" s="700">
        <f t="shared" si="0"/>
        <v>-1139.17</v>
      </c>
      <c r="N20" s="694">
        <f t="shared" si="1"/>
        <v>105529.04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1091</v>
      </c>
      <c r="E21" s="695">
        <f>+ROUND(+SUM('R &amp; E data-2020'!P285:P286)+SUM('R &amp; E data-2020'!P290:P291)-SUM('R &amp; E data-2020'!O285:O286)-SUM('R &amp; E data-2020'!O290:O291),2)</f>
        <v>177704.95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data-2020'!S285:S286)+SUM('R &amp; E data-2020'!S290:S291)-SUM('R &amp; E data-2020'!R285:R286)-SUM('R &amp; E data-2020'!R290:R291),2)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data-2020'!V285:V286)+SUM('R &amp; E data-2020'!V290:V291)-SUM('R &amp; E data-2020'!U285:U286)-SUM('R &amp; E data-2020'!U290:U291),2)</f>
        <v>0</v>
      </c>
      <c r="L21" s="749"/>
      <c r="M21" s="1942">
        <f>+ROUND(+D21+G21+J21,2)</f>
        <v>1091</v>
      </c>
      <c r="N21" s="1941">
        <f>+ROUND(+E21+H21+K21,2)</f>
        <v>177704.95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850529.13</v>
      </c>
      <c r="E22" s="693">
        <f>+ROUND(+SUM(E13:E21),2)</f>
        <v>2519435.62</v>
      </c>
      <c r="F22" s="749"/>
      <c r="G22" s="702">
        <f>+ROUND(+SUM(G13:G21),2)</f>
        <v>6.24</v>
      </c>
      <c r="H22" s="693">
        <f>+ROUND(+SUM(H13:H21),2)</f>
        <v>21.94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850535.37</v>
      </c>
      <c r="N22" s="693">
        <f>+ROUND(+SUM(N13:N21),2)</f>
        <v>2519457.56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11528.79</v>
      </c>
      <c r="E24" s="694">
        <f>+ROUND(+SUM('R &amp; E data-2020'!P247:P251)+SUM('R &amp; E data-2020'!P268:P269)-SUM('R &amp; E data-2020'!O247:O251)-SUM('R &amp; E data-2020'!O268:O269),2)</f>
        <v>22202.62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data-2020'!S247:S251)+SUM('R &amp; E data-2020'!S268:S269)-SUM('R &amp; E data-2020'!R247:R251)-SUM('R &amp; E data-2020'!R268:R269),2)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data-2020'!V247:V251)+SUM('R &amp; E data-2020'!V268:V269)-SUM('R &amp; E data-2020'!U247:U251)-SUM('R &amp; E data-2020'!U268:U269),2)</f>
        <v>0</v>
      </c>
      <c r="L24" s="749"/>
      <c r="M24" s="700">
        <f t="shared" ref="M24:N26" si="3">+ROUND(+D24+G24+J24,2)</f>
        <v>11528.79</v>
      </c>
      <c r="N24" s="694">
        <f t="shared" si="3"/>
        <v>22202.62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5000</v>
      </c>
      <c r="E25" s="694">
        <f>+ROUND(+SUM('R &amp; E data-2020'!P256:P267)-SUM('R &amp; E data-2020'!O256:O267),2)</f>
        <v>352288.71</v>
      </c>
      <c r="F25" s="749"/>
      <c r="G25" s="700">
        <f>+ROUND(+SUM('TRIAL-BALANCE'!AA623:AA634)-SUM('TRIAL-BALANCE'!Z623:Z634),2)</f>
        <v>0</v>
      </c>
      <c r="H25" s="694">
        <f>+ROUND(+SUM('R &amp; E data-2020'!S256:S267)-SUM('R &amp; E data-2020'!R256:R267),2)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data-2020'!V256:V267)-SUM('R &amp; E data-2020'!U256:U267),2)</f>
        <v>0</v>
      </c>
      <c r="L25" s="749"/>
      <c r="M25" s="700">
        <f t="shared" si="3"/>
        <v>5000</v>
      </c>
      <c r="N25" s="694">
        <f t="shared" si="3"/>
        <v>352288.71</v>
      </c>
      <c r="O25" s="152"/>
      <c r="P25" s="1667" t="s">
        <v>1869</v>
      </c>
      <c r="Q25" s="1895" t="str">
        <f>+'BALANCE-SHEET-2021-leva'!Q36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data-2020'!P270:P271)-SUM('R &amp; E data-2020'!O270:O271),2)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data-2020'!S270:S271)-SUM('R &amp; E data-2020'!R270:R271),2)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data-2020'!V270:V271)-SUM('R &amp; E data-2020'!U270:U271),2)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16528.79</v>
      </c>
      <c r="E27" s="693">
        <f>+ROUND(+SUM(E24:E26),2)</f>
        <v>374491.33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16528.79</v>
      </c>
      <c r="N27" s="693">
        <f>+ROUND(+SUM(N24:N26),2)</f>
        <v>374491.33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-21007.72</v>
      </c>
      <c r="E29" s="693">
        <f>+ROUND('R &amp; E data-2020'!P283-'R &amp; E data-2020'!O283,2)+ROUND(+'R &amp; E data-2020'!P287-'R &amp; E data-2020'!O287,2)+ROUND(+'R &amp; E data-2020'!P325-'R &amp; E data-2020'!O325,2)+(ROUND('R &amp; E data-2020'!P281,2)-ROUND('R &amp; E data-2020'!O281,2))</f>
        <v>-211.99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data-2020'!S283-'R &amp; E data-2020'!R283,2)+ROUND(+'R &amp; E data-2020'!S287-'R &amp; E data-2020'!R287,2)+ROUND('R &amp; E data-2020'!S325-'R &amp; E data-2020'!R325,2)+(ROUND('R &amp; E data-2020'!S281,2)-ROUND('R &amp; E data-2020'!R281,2))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data-2020'!V283-'R &amp; E data-2020'!U283,2)+ROUND(+'R &amp; E data-2020'!V287-'R &amp; E data-2020'!U287,2)+ROUND('R &amp; E data-2020'!V325-'R &amp; E data-2020'!U325,2)+(ROUND('R &amp; E data-2020'!V281,2)-ROUND('R &amp; E data-2020'!U281,2))</f>
        <v>0</v>
      </c>
      <c r="L29" s="749"/>
      <c r="M29" s="702">
        <f>+ROUND(+D29+G29+J29,2)+ROUND(P29,2)</f>
        <v>-21007.72</v>
      </c>
      <c r="N29" s="693">
        <f>+ROUND(+E29+H29+K29,2)+ROUND(Q29,2)</f>
        <v>-211.99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-21007.72</v>
      </c>
      <c r="E30" s="1891">
        <f>+ROUND(+'R &amp; E data-2020'!P287-'R &amp; E data-2020'!O287,2)</f>
        <v>-211.99</v>
      </c>
      <c r="F30" s="749"/>
      <c r="G30" s="1890">
        <f>+ROUND(+'TRIAL-BALANCE'!AA654-'TRIAL-BALANCE'!Z654,2)</f>
        <v>0</v>
      </c>
      <c r="H30" s="1891">
        <f>+ROUND(+'R &amp; E data-2020'!S287-'R &amp; E data-2020'!R287,2)</f>
        <v>0</v>
      </c>
      <c r="I30" s="749"/>
      <c r="J30" s="1890">
        <f>+ROUND(+'TRIAL-BALANCE'!AH654-'TRIAL-BALANCE'!AG654,2)</f>
        <v>0</v>
      </c>
      <c r="K30" s="1891">
        <f>+ROUND(+'R &amp; E data-2020'!V287-'R &amp; E data-2020'!U287,2)</f>
        <v>0</v>
      </c>
      <c r="L30" s="749"/>
      <c r="M30" s="1890">
        <f>+ROUND(+D30+G30+J30,2)</f>
        <v>-21007.72</v>
      </c>
      <c r="N30" s="1891">
        <f>+ROUND(+E30+H30+K30,2)</f>
        <v>-211.99</v>
      </c>
      <c r="O30" s="152"/>
      <c r="P30" s="2573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73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614">
        <f>+IF(P30="O K",0,"N o ")</f>
        <v>0</v>
      </c>
      <c r="Q31" s="2614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data-2020'!P288:P289)-SUM('R &amp; E data-2020'!O288:O289),2)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data-2020'!S288:S289)-SUM('R &amp; E data-2020'!R288:R289),2)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data-2020'!V288:V289)-SUM('R &amp; E data-2020'!U288:U289),2)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609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609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data-2020'!P341:P342)+SUM('R &amp; E data-2020'!P359:P362)-SUM('R &amp; E data-2020'!O341:O342)-SUM('R &amp; E data-2020'!O359:O362),2)</f>
        <v>0</v>
      </c>
      <c r="F34" s="749"/>
      <c r="G34" s="700">
        <f>+ROUND(+SUM('TRIAL-BALANCE'!AA708:AA709)+SUM('TRIAL-BALANCE'!AA726:AA729)-SUM('TRIAL-BALANCE'!Z708:Z709)-SUM('TRIAL-BALANCE'!Z726:Z729),2)</f>
        <v>2008.78</v>
      </c>
      <c r="H34" s="694">
        <f>+ROUND(+SUM('R &amp; E data-2020'!S341:S342)+SUM('R &amp; E data-2020'!S359:S362)-SUM('R &amp; E data-2020'!R341:R342)-SUM('R &amp; E data-2020'!R359:R362),2)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data-2020'!V341:V342)+SUM('R &amp; E data-2020'!V359:V362)-SUM('R &amp; E data-2020'!U341:U342)-SUM('R &amp; E data-2020'!U359:U362),2)</f>
        <v>0</v>
      </c>
      <c r="L34" s="749"/>
      <c r="M34" s="700">
        <f t="shared" ref="M34:N37" si="4">+ROUND(+D34+G34+J34,2)</f>
        <v>2008.78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data-2020'!P343:P348)+SUM('R &amp; E data-2020'!P355:P358)+SUM('R &amp; E data-2020'!P363:P371)-SUM('R &amp; E data-2020'!O343:O348)-SUM('R &amp; E data-2020'!O355:O358)-SUM('R &amp; E data-2020'!O363:O371),2)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data-2020'!S343:S348)+SUM('R &amp; E data-2020'!S355:S358)+SUM('R &amp; E data-2020'!S363:S371)-SUM('R &amp; E data-2020'!R343:R348)-SUM('R &amp; E data-2020'!R355:R358)-SUM('R &amp; E data-2020'!R363:R371),2)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data-2020'!V343:V348)+SUM('R &amp; E data-2020'!V355:V358)+SUM('R &amp; E data-2020'!V363:V371)-SUM('R &amp; E data-2020'!U343:U348)-SUM('R &amp; E data-2020'!U355:U358)-SUM('R &amp; E data-2020'!U363:U371),2)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2091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data-2020'!P354-'R &amp; E data-2020'!O354,2)</f>
        <v>0</v>
      </c>
      <c r="F36" s="749"/>
      <c r="G36" s="700">
        <f>+ROUND(+'TRIAL-BALANCE'!AA721-'TRIAL-BALANCE'!Z721,2)</f>
        <v>0</v>
      </c>
      <c r="H36" s="694">
        <f>+ROUND(+'R &amp; E data-2020'!S354-'R &amp; E data-2020'!R354,2)</f>
        <v>0</v>
      </c>
      <c r="I36" s="749"/>
      <c r="J36" s="700">
        <f>+ROUND(+'TRIAL-BALANCE'!AH721-'TRIAL-BALANCE'!AG721,2)</f>
        <v>0</v>
      </c>
      <c r="K36" s="694">
        <f>+ROUND(+'R &amp; E data-2020'!V354-'R &amp; E data-2020'!U354,2)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18179.11</v>
      </c>
      <c r="E37" s="695">
        <f>+ROUND(+SUM('R &amp; E data-2020'!P339:P340)+SUM('R &amp; E data-2020'!P349:P353)-SUM('R &amp; E data-2020'!O339:O340)-SUM('R &amp; E data-2020'!O349:O353),2)+ROUND(+'R &amp; E data-2020'!P424,2)</f>
        <v>21896.26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data-2020'!S339:S340)+SUM('R &amp; E data-2020'!S349:S353)-SUM('R &amp; E data-2020'!R339:R340)-SUM('R &amp; E data-2020'!R349:R353),2)+ROUND(+'R &amp; E data-2020'!S424,2)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data-2020'!V339:V340)+SUM('R &amp; E data-2020'!V349:V353)-SUM('R &amp; E data-2020'!U339:U340)-SUM('R &amp; E data-2020'!U349:U353),2)+ROUND(+'R &amp; E data-2020'!V424,2)</f>
        <v>0</v>
      </c>
      <c r="L37" s="749"/>
      <c r="M37" s="701">
        <f t="shared" si="4"/>
        <v>18179.11</v>
      </c>
      <c r="N37" s="695">
        <f t="shared" si="4"/>
        <v>21896.26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18179.11</v>
      </c>
      <c r="E38" s="693">
        <f>+ROUND(+SUM(E34:E37),2)</f>
        <v>21896.26</v>
      </c>
      <c r="F38" s="749"/>
      <c r="G38" s="702">
        <f>+ROUND(+SUM(G34:G37),2)</f>
        <v>2008.78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20187.89</v>
      </c>
      <c r="N38" s="693">
        <f>+ROUND(+SUM(N34:N37),2)</f>
        <v>21896.26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864229.31</v>
      </c>
      <c r="E40" s="712">
        <f>+ROUND(+E22+E27+E29+E32+E38,2)</f>
        <v>2915611.22</v>
      </c>
      <c r="F40" s="749"/>
      <c r="G40" s="711">
        <f>+ROUND(+G22+G27+G29+G32+G38,2)</f>
        <v>2015.02</v>
      </c>
      <c r="H40" s="712">
        <f>+ROUND(+H22+H27+H29+H32+H38,2)</f>
        <v>21.94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866244.33</v>
      </c>
      <c r="N40" s="712">
        <f>+ROUND(+N22+N27+N29+N32+N38,2)</f>
        <v>2915633.16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591049.63</v>
      </c>
      <c r="E43" s="694">
        <f>+ROUND(+SUM('R &amp; E data-2020'!O17:O26)-SUM('R &amp; E data-2020'!P17:P26),2)</f>
        <v>1341261.03</v>
      </c>
      <c r="F43" s="749"/>
      <c r="G43" s="700">
        <f>+ROUND(+SUM('TRIAL-BALANCE'!Z384:Z393)-SUM('TRIAL-BALANCE'!AA384:AA393),2)</f>
        <v>113710.16</v>
      </c>
      <c r="H43" s="694">
        <f>+ROUND(+SUM('R &amp; E data-2020'!R17:R26)-SUM('R &amp; E data-2020'!S17:S26),2)</f>
        <v>99242.94</v>
      </c>
      <c r="I43" s="749"/>
      <c r="J43" s="700">
        <f>+ROUND(+SUM('TRIAL-BALANCE'!AG384:AG393)-SUM('TRIAL-BALANCE'!AH384:AH393),2)</f>
        <v>0</v>
      </c>
      <c r="K43" s="694">
        <f>+ROUND(+SUM('R &amp; E data-2020'!U17:U26)-SUM('R &amp; E data-2020'!V17:V26),2)</f>
        <v>0</v>
      </c>
      <c r="L43" s="749"/>
      <c r="M43" s="700">
        <f t="shared" ref="M43:M52" si="5">+ROUND(+D43+G43+J43,2)</f>
        <v>704759.79</v>
      </c>
      <c r="N43" s="694">
        <f t="shared" ref="N43:N50" si="6">+ROUND(+E43+H43+K43,2)</f>
        <v>1440503.97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351365.96</v>
      </c>
      <c r="E44" s="694">
        <f>+ROUND(+SUM('R &amp; E data-2020'!O27:O34)+SUM('R &amp; E data-2020'!O66:O69)+SUM('R &amp; E data-2020'!O77:O78)-SUM('R &amp; E data-2020'!P27:P34)-SUM('R &amp; E data-2020'!P66:P69)-SUM('R &amp; E data-2020'!P77:P78),2)</f>
        <v>878601.36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43534.23</v>
      </c>
      <c r="H44" s="694">
        <f>+ROUND(+SUM('R &amp; E data-2020'!R27:R34)+SUM('R &amp; E data-2020'!R66:R69)+SUM('R &amp; E data-2020'!R77:R78)-SUM('R &amp; E data-2020'!S27:S34)-SUM('R &amp; E data-2020'!S66:S69)-SUM('R &amp; E data-2020'!S77:S78),2)</f>
        <v>118635.71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data-2020'!U27:U34)+SUM('R &amp; E data-2020'!U66:U69)+SUM('R &amp; E data-2020'!U77:U78)-SUM('R &amp; E data-2020'!V27:V34)-SUM('R &amp; E data-2020'!V66:V69)-SUM('R &amp; E data-2020'!V77:V78),2)</f>
        <v>0</v>
      </c>
      <c r="L44" s="749"/>
      <c r="M44" s="700">
        <f t="shared" si="5"/>
        <v>394900.19</v>
      </c>
      <c r="N44" s="694">
        <f t="shared" si="6"/>
        <v>997237.07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358707.15</v>
      </c>
      <c r="E45" s="694">
        <f>+ROUND(+SUM('R &amp; E data-2020'!O35:O42)-SUM('R &amp; E data-2020'!P35:P42),2)</f>
        <v>704533.18</v>
      </c>
      <c r="F45" s="749"/>
      <c r="G45" s="700">
        <f>+ROUND(+SUM('TRIAL-BALANCE'!Z402:Z409)-SUM('TRIAL-BALANCE'!AA402:AA409),2)</f>
        <v>0</v>
      </c>
      <c r="H45" s="694">
        <f>+ROUND(+SUM('R &amp; E data-2020'!R35:R42)-SUM('R &amp; E data-2020'!S35:S42),2)</f>
        <v>0</v>
      </c>
      <c r="I45" s="749"/>
      <c r="J45" s="700">
        <f>+ROUND(+SUM('TRIAL-BALANCE'!AG402:AG409)-SUM('TRIAL-BALANCE'!AH402:AH409),2)</f>
        <v>1080067.07</v>
      </c>
      <c r="K45" s="694">
        <f>+ROUND(+SUM('R &amp; E data-2020'!U35:U42)-SUM('R &amp; E data-2020'!V35:V42),2)</f>
        <v>1683733.67</v>
      </c>
      <c r="L45" s="749"/>
      <c r="M45" s="700">
        <f t="shared" si="5"/>
        <v>1438774.22</v>
      </c>
      <c r="N45" s="694">
        <f t="shared" si="6"/>
        <v>2388266.85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3050816.22</v>
      </c>
      <c r="E46" s="694">
        <f>+ROUND(+SUM('R &amp; E data-2020'!O43:O50)-SUM('R &amp; E data-2020'!P43:P50),2)</f>
        <v>6228863.6200000001</v>
      </c>
      <c r="F46" s="749"/>
      <c r="G46" s="700">
        <f>+ROUND(+SUM('TRIAL-BALANCE'!Z410:Z417)-SUM('TRIAL-BALANCE'!AA410:AA417),2)</f>
        <v>176527.54</v>
      </c>
      <c r="H46" s="694">
        <f>+ROUND(+SUM('R &amp; E data-2020'!R43:R50)-SUM('R &amp; E data-2020'!S43:S50),2)</f>
        <v>668707.98</v>
      </c>
      <c r="I46" s="749"/>
      <c r="J46" s="700">
        <f>+ROUND(+SUM('TRIAL-BALANCE'!AG410:AG417)-SUM('TRIAL-BALANCE'!AH410:AH417),2)</f>
        <v>0</v>
      </c>
      <c r="K46" s="694">
        <f>+ROUND(+SUM('R &amp; E data-2020'!U43:U50)-SUM('R &amp; E data-2020'!V43:V50),2)</f>
        <v>0</v>
      </c>
      <c r="L46" s="749"/>
      <c r="M46" s="700">
        <f t="shared" si="5"/>
        <v>3227343.76</v>
      </c>
      <c r="N46" s="694">
        <f t="shared" si="6"/>
        <v>6897571.5999999996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675686.72</v>
      </c>
      <c r="E47" s="694">
        <f>+ROUND(+SUM('R &amp; E data-2020'!O51:O57)-SUM('R &amp; E data-2020'!P51:P57),2)</f>
        <v>1240088.25</v>
      </c>
      <c r="F47" s="749"/>
      <c r="G47" s="700">
        <f>+ROUND(+SUM('TRIAL-BALANCE'!Z418:Z424)-SUM('TRIAL-BALANCE'!AA418:AA424),2)</f>
        <v>36440.14</v>
      </c>
      <c r="H47" s="694">
        <f>+ROUND(+SUM('R &amp; E data-2020'!R51:R57)-SUM('R &amp; E data-2020'!S51:S57),2)</f>
        <v>134828.31</v>
      </c>
      <c r="I47" s="749"/>
      <c r="J47" s="700">
        <f>+ROUND(+SUM('TRIAL-BALANCE'!AG418:AG424)-SUM('TRIAL-BALANCE'!AH418:AH424),2)</f>
        <v>0</v>
      </c>
      <c r="K47" s="694">
        <f>+ROUND(+SUM('R &amp; E data-2020'!U51:U57)-SUM('R &amp; E data-2020'!V51:V57),2)</f>
        <v>0</v>
      </c>
      <c r="L47" s="749"/>
      <c r="M47" s="700">
        <f t="shared" si="5"/>
        <v>712126.86</v>
      </c>
      <c r="N47" s="694">
        <f t="shared" si="6"/>
        <v>1374916.56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18931.18</v>
      </c>
      <c r="E48" s="694">
        <f>+ROUND(+SUM('R &amp; E data-2020'!O58:O65)-SUM('R &amp; E data-2020'!P58:P65),2)</f>
        <v>33218.75</v>
      </c>
      <c r="F48" s="749"/>
      <c r="G48" s="700">
        <f>+ROUND(+SUM('TRIAL-BALANCE'!Z425:Z432)-SUM('TRIAL-BALANCE'!AA425:AA432),2)</f>
        <v>0</v>
      </c>
      <c r="H48" s="694">
        <f>+ROUND(+SUM('R &amp; E data-2020'!R58:R65)-SUM('R &amp; E data-2020'!S58:S65),2)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data-2020'!U58:U65)-SUM('R &amp; E data-2020'!V58:V65),2)</f>
        <v>0</v>
      </c>
      <c r="L48" s="749"/>
      <c r="M48" s="700">
        <f>+ROUND(+D48+G48+J48,2)+ROUND(P48,2)</f>
        <v>18931.18</v>
      </c>
      <c r="N48" s="694">
        <f>+ROUND(+E48+H48+K48,2)+ROUND(Q48,2)</f>
        <v>33218.75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5870.57</v>
      </c>
      <c r="E49" s="694">
        <f>+ROUND(+SUM('R &amp; E data-2020'!O83:O84)-SUM('R &amp; E data-2020'!P83:P84),2)</f>
        <v>13886.84</v>
      </c>
      <c r="F49" s="749"/>
      <c r="G49" s="700">
        <f>+ROUND(+SUM('TRIAL-BALANCE'!Z450:Z451)-SUM('TRIAL-BALANCE'!AA450:AA451),2)</f>
        <v>4026.58</v>
      </c>
      <c r="H49" s="694">
        <f>+ROUND(+SUM('R &amp; E data-2020'!R83:R84)-SUM('R &amp; E data-2020'!S83:S84),2)</f>
        <v>3462.6</v>
      </c>
      <c r="I49" s="749"/>
      <c r="J49" s="700">
        <f>+ROUND(+SUM('TRIAL-BALANCE'!AG450:AG451)-SUM('TRIAL-BALANCE'!AH450:AH451),2)</f>
        <v>0</v>
      </c>
      <c r="K49" s="694">
        <f>+ROUND(+SUM('R &amp; E data-2020'!U83:U84)-SUM('R &amp; E data-2020'!V83:V84),2)</f>
        <v>0</v>
      </c>
      <c r="L49" s="749"/>
      <c r="M49" s="700">
        <f t="shared" si="5"/>
        <v>9897.15</v>
      </c>
      <c r="N49" s="694">
        <f t="shared" si="6"/>
        <v>17349.439999999999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15469.84</v>
      </c>
      <c r="E50" s="694">
        <f>+ROUND(+SUM('R &amp; E data-2020'!O111:O114)-SUM('R &amp; E data-2020'!P111:P114),2)</f>
        <v>76603.56</v>
      </c>
      <c r="F50" s="749"/>
      <c r="G50" s="700">
        <f>+ROUND(+SUM('TRIAL-BALANCE'!Z478:Z481)-SUM('TRIAL-BALANCE'!AA478:AA481),2)</f>
        <v>61.44</v>
      </c>
      <c r="H50" s="694">
        <f>+ROUND(+SUM('R &amp; E data-2020'!R111:R114)-SUM('R &amp; E data-2020'!S111:S114),2)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data-2020'!U111:U114)-SUM('R &amp; E data-2020'!V111:V114),2)</f>
        <v>0</v>
      </c>
      <c r="L50" s="749"/>
      <c r="M50" s="700">
        <f t="shared" si="5"/>
        <v>15531.28</v>
      </c>
      <c r="N50" s="694">
        <f t="shared" si="6"/>
        <v>76603.56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101498.49</v>
      </c>
      <c r="E51" s="694">
        <f>+ROUND(+SUM('R &amp; E data-2020'!O79:O82)+SUM('R &amp; E data-2020'!O85:O88)+SUM('R &amp; E data-2020'!O212:O213)-SUM('R &amp; E data-2020'!P79:P82)-SUM('R &amp; E data-2020'!P85:P88)-SUM('R &amp; E data-2020'!P212:P213),2)</f>
        <v>197409.57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214.75</v>
      </c>
      <c r="H51" s="694">
        <f>+ROUND(+SUM('R &amp; E data-2020'!R79:R82)+SUM('R &amp; E data-2020'!R85:R88)+SUM('R &amp; E data-2020'!R212:R213)-SUM('R &amp; E data-2020'!S79:S82)-SUM('R &amp; E data-2020'!S85:S88)-SUM('R &amp; E data-2020'!S212:S213),2)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data-2020'!U79:U82)+SUM('R &amp; E data-2020'!U85:U88)+SUM('R &amp; E data-2020'!U212:U213)-SUM('R &amp; E data-2020'!V79:V82)-SUM('R &amp; E data-2020'!V85:V88)-SUM('R &amp; E data-2020'!V212:V213),2)</f>
        <v>0</v>
      </c>
      <c r="L51" s="749"/>
      <c r="M51" s="1943">
        <f>+ROUND(+D51+G51+J51,2)</f>
        <v>101713.24</v>
      </c>
      <c r="N51" s="1944">
        <f>+ROUND(+E51+H51+K51,2)</f>
        <v>197409.57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data-2020'!O206:O211)-SUM('R &amp; E data-2020'!P206:P211),2)</f>
        <v>-208967.15</v>
      </c>
      <c r="F52" s="749"/>
      <c r="G52" s="701">
        <f>+ROUND(+SUM('TRIAL-BALANCE'!Z573:Z578)-SUM('TRIAL-BALANCE'!AA573:AA578),2)</f>
        <v>0</v>
      </c>
      <c r="H52" s="695">
        <f>+ROUND(+SUM('R &amp; E data-2020'!R206:R211)-SUM('R &amp; E data-2020'!S206:S211),2)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data-2020'!U206:U211)-SUM('R &amp; E data-2020'!V206:V211),2)</f>
        <v>0</v>
      </c>
      <c r="L52" s="749"/>
      <c r="M52" s="701">
        <f t="shared" si="5"/>
        <v>0</v>
      </c>
      <c r="N52" s="695">
        <f>+ROUND(+E52+H52+K52,2)</f>
        <v>-208967.15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5169395.76</v>
      </c>
      <c r="E53" s="698">
        <f>+ROUND(+SUM(E43:E52),2)</f>
        <v>10505499.01</v>
      </c>
      <c r="F53" s="749"/>
      <c r="G53" s="705">
        <f>+ROUND(+SUM(G43:G52),2)</f>
        <v>374514.84</v>
      </c>
      <c r="H53" s="698">
        <f>+ROUND(+SUM(H43:H52),2)</f>
        <v>1024877.54</v>
      </c>
      <c r="I53" s="749"/>
      <c r="J53" s="705">
        <f>+ROUND(+SUM(J43:J52),2)</f>
        <v>1080067.07</v>
      </c>
      <c r="K53" s="698">
        <f>+ROUND(+SUM(K43:K52),2)</f>
        <v>1683733.67</v>
      </c>
      <c r="L53" s="749"/>
      <c r="M53" s="705">
        <f>+ROUND(+SUM(M43:M52),2)</f>
        <v>6623977.6699999999</v>
      </c>
      <c r="N53" s="698">
        <f>+ROUND(+SUM(N43:N52),2)</f>
        <v>13214110.220000001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2172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73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73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10774.98</v>
      </c>
      <c r="E55" s="694">
        <f>+ROUND(+SUM('R &amp; E data-2020'!O89:O93)+SUM('R &amp; E data-2020'!O106:O107)-SUM('R &amp; E data-2020'!P89:P93)-SUM('R &amp; E data-2020'!P106:P107),2)</f>
        <v>13844.05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data-2020'!R89:R93)+SUM('R &amp; E data-2020'!R106:R107)-SUM('R &amp; E data-2020'!S89:S93)-SUM('R &amp; E data-2020'!S106:S107),2)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data-2020'!U89:U93)+SUM('R &amp; E data-2020'!U106:U107)-SUM('R &amp; E data-2020'!V89:V93)-SUM('R &amp; E data-2020'!V106:V107),2)</f>
        <v>0</v>
      </c>
      <c r="L55" s="749"/>
      <c r="M55" s="700">
        <f t="shared" ref="M55:N57" si="8">+ROUND(+D55+G55+J55,2)</f>
        <v>10774.98</v>
      </c>
      <c r="N55" s="694">
        <f t="shared" si="8"/>
        <v>13844.05</v>
      </c>
      <c r="O55" s="152"/>
      <c r="P55" s="2609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609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data-2020'!O94:O105)-SUM('R &amp; E data-2020'!P94:P105),2)</f>
        <v>155914.79999999999</v>
      </c>
      <c r="F56" s="749"/>
      <c r="G56" s="700">
        <f>+ROUND(+SUM('TRIAL-BALANCE'!Z461:Z472)-SUM('TRIAL-BALANCE'!AA461:AA472),2)</f>
        <v>0</v>
      </c>
      <c r="H56" s="694">
        <f>+ROUND(+SUM('R &amp; E data-2020'!R94:R105)-SUM('R &amp; E data-2020'!S94:S105),2)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data-2020'!U94:U105)-SUM('R &amp; E data-2020'!V94:V105),2)</f>
        <v>0</v>
      </c>
      <c r="L56" s="749"/>
      <c r="M56" s="700">
        <f t="shared" si="8"/>
        <v>0</v>
      </c>
      <c r="N56" s="694">
        <f t="shared" si="8"/>
        <v>155914.79999999999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data-2020'!O108:O109)-SUM('R &amp; E data-2020'!P108:P109),2)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data-2020'!R108:R109)-SUM('R &amp; E data-2020'!S108:S109),2)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data-2020'!U108:U109)-SUM('R &amp; E data-2020'!V108:V109),2)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10774.98</v>
      </c>
      <c r="E58" s="698">
        <f>+ROUND(+SUM(E55:E57),2)</f>
        <v>169758.85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10774.98</v>
      </c>
      <c r="N58" s="698">
        <f>+ROUND(+SUM(N55:N57),2)</f>
        <v>169758.85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data-2020'!O115:O126)-SUM('R &amp; E data-2020'!P115:P126),2)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data-2020'!R115:R126)-SUM('R &amp; E data-2020'!S115:S126),2)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data-2020'!U115:U126)-SUM('R &amp; E data-2020'!V115:V126),2)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data-2020'!O127:O140)-SUM('R &amp; E data-2020'!P127:P140),2)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data-2020'!R127:R140)-SUM('R &amp; E data-2020'!S127:S140),2)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data-2020'!U127:U140)-SUM('R &amp; E data-2020'!V127:V140),2)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40081.15</v>
      </c>
      <c r="E64" s="694">
        <f>+ROUND(+SUM('R &amp; E data-2020'!O142:O149)+SUM('R &amp; E data-2020'!O154:O155)-SUM('R &amp; E data-2020'!P142:P149)-SUM('R &amp; E data-2020'!P154:P155),2)</f>
        <v>51719.09</v>
      </c>
      <c r="F64" s="749"/>
      <c r="G64" s="700">
        <f>+ROUND(+SUM('TRIAL-BALANCE'!Z509:Z516)+SUM('TRIAL-BALANCE'!Z521:Z522)-SUM('TRIAL-BALANCE'!AA509:AA516)-SUM('TRIAL-BALANCE'!AA521:AA522),2)</f>
        <v>3409.85</v>
      </c>
      <c r="H64" s="694">
        <f>+ROUND(+SUM('R &amp; E data-2020'!R142:R149)+SUM('R &amp; E data-2020'!R154:R155)-SUM('R &amp; E data-2020'!S142:S149)-SUM('R &amp; E data-2020'!S154:S155),2)</f>
        <v>8167.05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data-2020'!U142:U149)+SUM('R &amp; E data-2020'!U154:U155)-SUM('R &amp; E data-2020'!V142:V149)-SUM('R &amp; E data-2020'!V154:V155),2)</f>
        <v>0</v>
      </c>
      <c r="L64" s="749"/>
      <c r="M64" s="700">
        <f>+ROUND(+D64+G64+J64,2)</f>
        <v>43491</v>
      </c>
      <c r="N64" s="694">
        <f>+ROUND(+E64+H64+K64,2)</f>
        <v>59886.14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data-2020'!O150:O153)-SUM('R &amp; E data-2020'!P150:P153),2)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data-2020'!R150:R153)-SUM('R &amp; E data-2020'!S150:S153),2)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data-2020'!U150:U153)-SUM('R &amp; E data-2020'!V150:V153),2)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40081.15</v>
      </c>
      <c r="E66" s="698">
        <f>+ROUND(+SUM(E64:E65),2)</f>
        <v>51719.09</v>
      </c>
      <c r="F66" s="749"/>
      <c r="G66" s="705">
        <f>+ROUND(+SUM(G64:G65),2)</f>
        <v>3409.85</v>
      </c>
      <c r="H66" s="698">
        <f>+ROUND(+SUM(H64:H65),2)</f>
        <v>8167.05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43491</v>
      </c>
      <c r="N66" s="698">
        <f>+ROUND(+SUM(N64:N65),2)</f>
        <v>59886.14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181989</v>
      </c>
      <c r="E68" s="694">
        <f>+ROUND(+SUM('R &amp; E data-2020'!O157:O161)+SUM('R &amp; E data-2020'!O166:O169)+SUM('R &amp; E data-2020'!O173:O176)+SUM('R &amp; E data-2020'!O181:O184)+SUM('R &amp; E data-2020'!O187:O190)+SUM('R &amp; E data-2020'!O193:O195)+'R &amp; E data-2020'!O198-SUM('R &amp; E data-2020'!P157:P161)-SUM('R &amp; E data-2020'!P166:P169)-SUM('R &amp; E data-2020'!P173:P176)-SUM('R &amp; E data-2020'!P181:P184)-SUM('R &amp; E data-2020'!P187:P190)-SUM('R &amp; E data-2020'!P193:P195)-'R &amp; E data-2020'!P198,2)+ROUND(+'R &amp; E data-2020'!O424,2)</f>
        <v>263478.26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30682.89</v>
      </c>
      <c r="H68" s="694">
        <f>+ROUND(+SUM('R &amp; E data-2020'!R157:R161)+SUM('R &amp; E data-2020'!R166:R169)+SUM('R &amp; E data-2020'!R173:R176)+SUM('R &amp; E data-2020'!R181:R184)+SUM('R &amp; E data-2020'!R187:R190)+SUM('R &amp; E data-2020'!R193:R195)+'R &amp; E data-2020'!R198-SUM('R &amp; E data-2020'!S157:S161)-SUM('R &amp; E data-2020'!S166:S169)-SUM('R &amp; E data-2020'!S173:S176)-SUM('R &amp; E data-2020'!S181:S184)-SUM('R &amp; E data-2020'!S187:S190)-SUM('R &amp; E data-2020'!S193:S195)-'R &amp; E data-2020'!S198,2)+ROUND(+'R &amp; E data-2020'!R424,2)</f>
        <v>209991.14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data-2020'!U157:U161)+SUM('R &amp; E data-2020'!U166:U169)+SUM('R &amp; E data-2020'!U173:U176)+SUM('R &amp; E data-2020'!U181:U184)+SUM('R &amp; E data-2020'!U187:U190)+SUM('R &amp; E data-2020'!U193:U195)+'R &amp; E data-2020'!U198-SUM('R &amp; E data-2020'!V157:V161)-SUM('R &amp; E data-2020'!V166:V169)-SUM('R &amp; E data-2020'!V173:V176)-SUM('R &amp; E data-2020'!V181:V184)-SUM('R &amp; E data-2020'!V187:V190)-SUM('R &amp; E data-2020'!V193:V195)-'R &amp; E data-2020'!V198,2)+ROUND(+'R &amp; E data-2020'!U424,2)</f>
        <v>0</v>
      </c>
      <c r="L68" s="749"/>
      <c r="M68" s="700">
        <f>+ROUND(+D68+G68+J68,2)</f>
        <v>212671.89</v>
      </c>
      <c r="N68" s="694">
        <f>+ROUND(+E68+H68+K68,2)</f>
        <v>473469.4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688</v>
      </c>
      <c r="E69" s="694">
        <f>+ROUND(+SUM('R &amp; E data-2020'!O162:O165)+SUM('R &amp; E data-2020'!O170:O172)+SUM('R &amp; E data-2020'!O177:O180)+SUM('R &amp; E data-2020'!O185:O186)+SUM('R &amp; E data-2020'!O191:O192)+SUM('R &amp; E data-2020'!O196:O197)-SUM('R &amp; E data-2020'!P162:P165)-SUM('R &amp; E data-2020'!P170:P172)-SUM('R &amp; E data-2020'!P177:P180)-SUM('R &amp; E data-2020'!P185:P186)-SUM('R &amp; E data-2020'!P191:P192)-SUM('R &amp; E data-2020'!P196:P197),2)</f>
        <v>64022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data-2020'!R162:R165)+SUM('R &amp; E data-2020'!R170:R172)+SUM('R &amp; E data-2020'!R177:R180)+SUM('R &amp; E data-2020'!R185:R186)+SUM('R &amp; E data-2020'!R191:R192)+SUM('R &amp; E data-2020'!R196:R197)-SUM('R &amp; E data-2020'!S162:S165)-SUM('R &amp; E data-2020'!S170:S172)-SUM('R &amp; E data-2020'!S177:S180)-SUM('R &amp; E data-2020'!S185:S186)-SUM('R &amp; E data-2020'!S191:S192)-SUM('R &amp; E data-2020'!S196:S197),2)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data-2020'!U162:U165)+SUM('R &amp; E data-2020'!U170:U172)+SUM('R &amp; E data-2020'!U177:U180)+SUM('R &amp; E data-2020'!U185:U186)+SUM('R &amp; E data-2020'!U191:U192)+SUM('R &amp; E data-2020'!U196:U197)-SUM('R &amp; E data-2020'!V162:V165)-SUM('R &amp; E data-2020'!V170:V172)-SUM('R &amp; E data-2020'!V177:V180)-SUM('R &amp; E data-2020'!V185:V186)-SUM('R &amp; E data-2020'!V191:V192)-SUM('R &amp; E data-2020'!V196:V197),2)</f>
        <v>0</v>
      </c>
      <c r="L69" s="749"/>
      <c r="M69" s="700">
        <f>+ROUND(+D69+G69+J69,2)</f>
        <v>688</v>
      </c>
      <c r="N69" s="694">
        <f>+ROUND(+E69+H69+K69,2)</f>
        <v>64022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182677</v>
      </c>
      <c r="E70" s="698">
        <f>+ROUND(+SUM(E68:E69),2)</f>
        <v>327500.26</v>
      </c>
      <c r="F70" s="749"/>
      <c r="G70" s="705">
        <f>+ROUND(+SUM(G68:G69),2)</f>
        <v>30682.89</v>
      </c>
      <c r="H70" s="698">
        <f>+ROUND(+SUM(H68:H69),2)</f>
        <v>209991.14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213359.89</v>
      </c>
      <c r="N70" s="698">
        <f>+ROUND(+SUM(N68:N69),2)</f>
        <v>537491.4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527093.71</v>
      </c>
      <c r="E72" s="698">
        <f>+ROUND(+SUM('R &amp; E data-2020'!O70:O74)-SUM('R &amp; E data-2020'!P70:P74),2)</f>
        <v>5000</v>
      </c>
      <c r="F72" s="749"/>
      <c r="G72" s="705">
        <f>+ROUND(+SUM('TRIAL-BALANCE'!Z437:Z441)-SUM('TRIAL-BALANCE'!AA437:AA441),2)</f>
        <v>1401172.09</v>
      </c>
      <c r="H72" s="698">
        <f>+ROUND(+SUM('R &amp; E data-2020'!R70:R74)-SUM('R &amp; E data-2020'!S70:S74),2)</f>
        <v>6552085.2800000003</v>
      </c>
      <c r="I72" s="749"/>
      <c r="J72" s="705">
        <f>-ROUND(+'TRIAL-BALANCE'!AH763-'TRIAL-BALANCE'!AG763,2)+ROUND(+SUM('TRIAL-BALANCE'!AG437:AG441)-SUM('TRIAL-BALANCE'!AH437:AH441),2)</f>
        <v>-883463.11</v>
      </c>
      <c r="K72" s="698">
        <f>-ROUND('R &amp; E data-2020'!V396-'R &amp; E data-2020'!U396,2)</f>
        <v>-6557085.2800000003</v>
      </c>
      <c r="L72" s="749"/>
      <c r="M72" s="705">
        <f>+ROUND(+D72+G72+J72,2)</f>
        <v>1044802.69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data-2020'!O75:O76)-SUM('R &amp; E data-2020'!P75:P76)+('R &amp; E data-2020'!O141-'R &amp; E data-2020'!P141)+('R &amp; E data-2020'!O156-'R &amp; E data-2020'!P156)+SUM('R &amp; E data-2020'!O199:O205)-SUM('R &amp; E data-2020'!P199:P205),2)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data-2020'!R75:R76)-SUM('R &amp; E data-2020'!S75:S76)+('R &amp; E data-2020'!R141-'R &amp; E data-2020'!S141)+('R &amp; E data-2020'!R156-'R &amp; E data-2020'!S156)+SUM('R &amp; E data-2020'!R199:R205)-SUM('R &amp; E data-2020'!S199:S205),2)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data-2020'!U75:U76)-SUM('R &amp; E data-2020'!V75:V76)+('R &amp; E data-2020'!U141-'R &amp; E data-2020'!V141)+('R &amp; E data-2020'!U156-'R &amp; E data-2020'!V156)+SUM('R &amp; E data-2020'!U199:U205)-SUM('R &amp; E data-2020'!V199:V205),2)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data-2020'!O199:O205)-SUM('R &amp; E data-2020'!P199:P205),2)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data-2020'!R199:R205)-SUM('R &amp; E data-2020'!S199:S205),2)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data-2020'!U199:U205)-SUM('R &amp; E data-2020'!V199:V205),2)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73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73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614">
        <f>+IF(P75="O K",0,"N o ")</f>
        <v>0</v>
      </c>
      <c r="Q76" s="2614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5930022.5999999996</v>
      </c>
      <c r="E77" s="719">
        <f>+ROUND(+E53+E58+E62+E66+E70+E72+E74,2)</f>
        <v>11059477.210000001</v>
      </c>
      <c r="F77" s="749"/>
      <c r="G77" s="718">
        <f>+ROUND(+G53+G58+G62+G66+G70+G72+G74,2)</f>
        <v>1809779.67</v>
      </c>
      <c r="H77" s="719">
        <f>+ROUND(+H53+H58+H62+H66+H70+H72+H74,2)</f>
        <v>7795121.0099999998</v>
      </c>
      <c r="I77" s="749"/>
      <c r="J77" s="718">
        <f>+ROUND(+J53+J58+J62+J66+J70+J72+J74,2)</f>
        <v>196603.96</v>
      </c>
      <c r="K77" s="719">
        <f>+ROUND(+K53+K58+K62+K66+K70+K72+K74,2)</f>
        <v>-4873351.6100000003</v>
      </c>
      <c r="L77" s="749"/>
      <c r="M77" s="718">
        <f>+ROUND(+M53+M58+M62+M66+M70+M72+M74,2)</f>
        <v>7936406.2300000004</v>
      </c>
      <c r="N77" s="719">
        <f>+ROUND(+N53+N58+N62+N66+N70+N72+N74,2)</f>
        <v>13981246.609999999</v>
      </c>
      <c r="O77" s="152"/>
      <c r="P77" s="2609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609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5540253.0499999998</v>
      </c>
      <c r="E79" s="694">
        <f>+ROUND(+SUM('R &amp; E data-2020'!P372:P391)-SUM('R &amp; E data-2020'!O372:O391),2)</f>
        <v>9809736.3800000008</v>
      </c>
      <c r="F79" s="749"/>
      <c r="G79" s="700">
        <f>+ROUND(+SUM('TRIAL-BALANCE'!AA739:AA758)-SUM('TRIAL-BALANCE'!Z739:Z758),2)</f>
        <v>4889343.8600000003</v>
      </c>
      <c r="H79" s="694">
        <f>+ROUND(+SUM('R &amp; E data-2020'!S372:S391)-SUM('R &amp; E data-2020'!R372:R391),2)</f>
        <v>1961952.75</v>
      </c>
      <c r="I79" s="749"/>
      <c r="J79" s="700">
        <f>+ROUND(+SUM('TRIAL-BALANCE'!AH739:AH758)-SUM('TRIAL-BALANCE'!AG739:AG758),2)</f>
        <v>0</v>
      </c>
      <c r="K79" s="694">
        <f>+ROUND(+SUM('R &amp; E data-2020'!V372:V391)-SUM('R &amp; E data-2020'!U372:U391),2)</f>
        <v>0</v>
      </c>
      <c r="L79" s="749"/>
      <c r="M79" s="700">
        <f>+ROUND(+D79+G79+J79,2)</f>
        <v>10429596.91</v>
      </c>
      <c r="N79" s="694">
        <f>+ROUND(+E79+H79+K79,2)</f>
        <v>11771689.130000001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data-2020'!P421:P423)-SUM('R &amp; E data-2020'!O421:O423),2)</f>
        <v>-14380.86</v>
      </c>
      <c r="F80" s="749"/>
      <c r="G80" s="700">
        <f>+ROUND(+SUM('TRIAL-BALANCE'!AA788:AA790)-SUM('TRIAL-BALANCE'!Z788:Z790),2)</f>
        <v>0</v>
      </c>
      <c r="H80" s="694">
        <f>+ROUND(+SUM('R &amp; E data-2020'!S421:S423)-SUM('R &amp; E data-2020'!R421:R423),2)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data-2020'!V421:V423)-SUM('R &amp; E data-2020'!U421:U423),2)</f>
        <v>0</v>
      </c>
      <c r="L80" s="749"/>
      <c r="M80" s="700">
        <f>+ROUND(+D80+G80+J80,2)</f>
        <v>0</v>
      </c>
      <c r="N80" s="694">
        <f>+ROUND(+E80+H80+K80,2)</f>
        <v>-14380.86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5540253.0499999998</v>
      </c>
      <c r="E81" s="716">
        <f>+ROUND(+SUM(E79:E80),2)</f>
        <v>9795355.5199999996</v>
      </c>
      <c r="F81" s="749"/>
      <c r="G81" s="715">
        <f>+ROUND(+SUM(G79:G80),2)</f>
        <v>4889343.8600000003</v>
      </c>
      <c r="H81" s="716">
        <f>+ROUND(+SUM(H79:H80),2)</f>
        <v>1961952.75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10429596.91</v>
      </c>
      <c r="N81" s="716">
        <f>+ROUND(+SUM(N79:N80),2)</f>
        <v>11757308.27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data-2020'!P110+'R &amp; E data-2020'!P272+SUM('R &amp; E data-2020'!P326:P336)-'R &amp; E data-2020'!O110-'R &amp; E data-2020'!O272-SUM('R &amp; E data-2020'!O326:O336),2)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data-2020'!S110+'R &amp; E data-2020'!S272+SUM('R &amp; E data-2020'!S326:S336)-'R &amp; E data-2020'!R110-'R &amp; E data-2020'!R272-SUM('R &amp; E data-2020'!R326:R336),2)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data-2020'!V110+'R &amp; E data-2020'!V272+SUM('R &amp; E data-2020'!V326:V336)-'R &amp; E data-2020'!U110-'R &amp; E data-2020'!U272-SUM('R &amp; E data-2020'!U326:U336),2)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data-2020'!P337:P338)-SUM('R &amp; E data-2020'!O337:O338),2)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data-2020'!S337:S338)-SUM('R &amp; E data-2020'!R337:R338),2)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data-2020'!V337:V338)-SUM('R &amp; E data-2020'!U337:U338),2)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-11812.73</v>
      </c>
      <c r="E88" s="694">
        <f>+ROUND(+SUM('R &amp; E data-2020'!P392:P395)+SUM('R &amp; E data-2020'!P397:P414)-SUM('R &amp; E data-2020'!O392:O395)-SUM('R &amp; E data-2020'!O397:O414),2)+ROUND('R &amp; E data-2020'!P396-'R &amp; E data-2020'!O396,2)</f>
        <v>226567.23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-1780</v>
      </c>
      <c r="H88" s="694">
        <f>+ROUND(+SUM('R &amp; E data-2020'!S392:S395)+SUM('R &amp; E data-2020'!S397:S414)-SUM('R &amp; E data-2020'!R392:R395)-SUM('R &amp; E data-2020'!R397:R414),2)+ROUND('R &amp; E data-2020'!S396-'R &amp; E data-2020'!R396,2)</f>
        <v>-47878.83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data-2020'!V392:V395)+SUM('R &amp; E data-2020'!V397:V414)-SUM('R &amp; E data-2020'!U392:U395)-SUM('R &amp; E data-2020'!U397:U414),2)</f>
        <v>-155914.79999999999</v>
      </c>
      <c r="L88" s="749"/>
      <c r="M88" s="700">
        <f>+ROUND(+D88+G88+J88,2)</f>
        <v>-13592.73</v>
      </c>
      <c r="N88" s="694">
        <f>+ROUND(+E88+H88+K88,2)</f>
        <v>22773.599999999999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data-2020'!P415:P420)+SUM('R &amp; E data-2020'!P425:P431)-SUM('R &amp; E data-2020'!O415:O420)-SUM('R &amp; E data-2020'!O425:O431),2)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data-2020'!S415:S420)+SUM('R &amp; E data-2020'!S425:S431)-SUM('R &amp; E data-2020'!R415:R420)-SUM('R &amp; E data-2020'!R425:R431),2)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data-2020'!V415:V420)+SUM('R &amp; E data-2020'!V425:V431)-SUM('R &amp; E data-2020'!U415:U420)-SUM('R &amp; E data-2020'!U425:U431),2)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-11812.73</v>
      </c>
      <c r="E90" s="737">
        <f>+ROUND(+SUM(E88:E89),2)</f>
        <v>226567.23</v>
      </c>
      <c r="F90" s="749"/>
      <c r="G90" s="736">
        <f>+ROUND(+SUM(G88:G89),2)</f>
        <v>-1780</v>
      </c>
      <c r="H90" s="737">
        <f>+ROUND(+SUM(H88:H89),2)</f>
        <v>-47878.83</v>
      </c>
      <c r="I90" s="749"/>
      <c r="J90" s="736">
        <f>+ROUND(+SUM(J88:J89),2)</f>
        <v>0</v>
      </c>
      <c r="K90" s="737">
        <f>+ROUND(+SUM(K88:K89),2)</f>
        <v>-155914.79999999999</v>
      </c>
      <c r="L90" s="749"/>
      <c r="M90" s="736">
        <f>+ROUND(+SUM(M88:M89),2)</f>
        <v>-13592.73</v>
      </c>
      <c r="N90" s="737">
        <f>+ROUND(+SUM(N88:N89),2)</f>
        <v>22773.599999999999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data-2020'!P432:P433)-SUM('R &amp; E data-2020'!O432:O433),2)</f>
        <v>-21610.94</v>
      </c>
      <c r="F92" s="749"/>
      <c r="G92" s="700">
        <f>+ROUND(+SUM('TRIAL-BALANCE'!AA799:AA800)-SUM('TRIAL-BALANCE'!Z799:Z800),2)</f>
        <v>0</v>
      </c>
      <c r="H92" s="694">
        <f>+ROUND(+SUM('R &amp; E data-2020'!S432:S433)-SUM('R &amp; E data-2020'!R432:R433),2)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data-2020'!V432:V433)-SUM('R &amp; E data-2020'!U432:U433),2)</f>
        <v>0</v>
      </c>
      <c r="L92" s="749"/>
      <c r="M92" s="700">
        <f t="shared" ref="M92:N94" si="9">+ROUND(+D92+G92+J92,2)</f>
        <v>0</v>
      </c>
      <c r="N92" s="694">
        <f t="shared" si="9"/>
        <v>-21610.94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data-2020'!P434:P435)-SUM('R &amp; E data-2020'!O434:O435),2)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data-2020'!S434:S435)-SUM('R &amp; E data-2020'!R434:R435),2)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data-2020'!V434:V435)-SUM('R &amp; E data-2020'!U434:U435),2)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data-2020'!P436:P437)-SUM('R &amp; E data-2020'!O436:O437),2)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data-2020'!S436:S437)-SUM('R &amp; E data-2020'!R436:R437),2)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data-2020'!V436:V437)-SUM('R &amp; E data-2020'!U436:U437),2)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-21610.94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-21610.94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data-2020'!P450:P454)-SUM('R &amp; E data-2020'!O450:O454),2)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data-2020'!S450:S454)-SUM('R &amp; E data-2020'!R450:R454),2)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data-2020'!V450:V454)-SUM('R &amp; E data-2020'!U450:U454),2)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data-2020'!P438:P449)-SUM('R &amp; E data-2020'!O438:O449),2)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data-2020'!S438:S449)-SUM('R &amp; E data-2020'!R438:R449),2)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data-2020'!V438:V449)-SUM('R &amp; E data-2020'!U438:U449),2)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data-2020'!P455:P456)-SUM('R &amp; E data-2020'!O455:O456),2)</f>
        <v>6037.29</v>
      </c>
      <c r="F99" s="749"/>
      <c r="G99" s="700">
        <f>+ROUND(+SUM('TRIAL-BALANCE'!AA822:AA823)-SUM('TRIAL-BALANCE'!Z822:Z823),2)</f>
        <v>0</v>
      </c>
      <c r="H99" s="694">
        <f>+ROUND(+SUM('R &amp; E data-2020'!S455:S456)-SUM('R &amp; E data-2020'!R455:R456),2)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data-2020'!V455:V456)-SUM('R &amp; E data-2020'!U455:U456),2)</f>
        <v>100622.9</v>
      </c>
      <c r="L99" s="749"/>
      <c r="M99" s="700">
        <f t="shared" si="10"/>
        <v>0</v>
      </c>
      <c r="N99" s="694">
        <f t="shared" si="10"/>
        <v>106660.19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data-2020'!P457:P459)-SUM('R &amp; E data-2020'!O457:O459),2)</f>
        <v>126284.44</v>
      </c>
      <c r="F100" s="749"/>
      <c r="G100" s="700">
        <f>+ROUND(+SUM('TRIAL-BALANCE'!AA824:AA826)-SUM('TRIAL-BALANCE'!Z824:Z826),2)</f>
        <v>0</v>
      </c>
      <c r="H100" s="694">
        <f>+ROUND(+SUM('R &amp; E data-2020'!S457:S459)-SUM('R &amp; E data-2020'!R457:R459),2)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data-2020'!V457:V459)-SUM('R &amp; E data-2020'!U457:U459),2)</f>
        <v>0</v>
      </c>
      <c r="L100" s="749"/>
      <c r="M100" s="700">
        <f t="shared" si="10"/>
        <v>0</v>
      </c>
      <c r="N100" s="694">
        <f t="shared" si="10"/>
        <v>126284.44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data-2020'!P460:P461)-SUM('R &amp; E data-2020'!O460:O461),2)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data-2020'!S460:S461)-SUM('R &amp; E data-2020'!R460:R461),2)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data-2020'!V460:V461)-SUM('R &amp; E data-2020'!U460:U461),2)</f>
        <v>44232.19</v>
      </c>
      <c r="L101" s="749"/>
      <c r="M101" s="701">
        <f t="shared" si="10"/>
        <v>0</v>
      </c>
      <c r="N101" s="695">
        <f t="shared" si="10"/>
        <v>44232.19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0</v>
      </c>
      <c r="E102" s="737">
        <f>+ROUND(+SUM(E97:E101),2)</f>
        <v>132321.73000000001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144855.09</v>
      </c>
      <c r="L102" s="749"/>
      <c r="M102" s="736">
        <f>+ROUND(+SUM(M97:M101),2)</f>
        <v>0</v>
      </c>
      <c r="N102" s="737">
        <f>+ROUND(+SUM(N97:N101),2)</f>
        <v>277176.82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data-2020'!O220-'R &amp; E data-2020'!P220,2)</f>
        <v>0</v>
      </c>
      <c r="F104" s="749"/>
      <c r="G104" s="700">
        <f>+ROUND(+'TRIAL-BALANCE'!Z587-'TRIAL-BALANCE'!AA587,2)</f>
        <v>0</v>
      </c>
      <c r="H104" s="694">
        <f>+ROUND(+'R &amp; E data-2020'!R220-'R &amp; E data-2020'!S220,2)</f>
        <v>0</v>
      </c>
      <c r="I104" s="749"/>
      <c r="J104" s="700">
        <f>+ROUND(+'TRIAL-BALANCE'!AG587-'TRIAL-BALANCE'!AH587,2)</f>
        <v>0</v>
      </c>
      <c r="K104" s="694">
        <f>+ROUND(+'R &amp; E data-2020'!U220-'R &amp; E data-2020'!V220,2)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data-2020'!O214:O219)+SUM('R &amp; E data-2020'!O221:O226)-SUM('R &amp; E data-2020'!P214:P219)-SUM('R &amp; E data-2020'!P221:P226),2)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data-2020'!R214:R219)+SUM('R &amp; E data-2020'!R221:R226)-SUM('R &amp; E data-2020'!S214:S219)-SUM('R &amp; E data-2020'!S221:S226),2)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data-2020'!U214:U219)+SUM('R &amp; E data-2020'!U221:U226)-SUM('R &amp; E data-2020'!V214:V219)-SUM('R &amp; E data-2020'!V221:V226),2)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52.96</v>
      </c>
      <c r="E106" s="694">
        <f>+ROUND(+SUM('R &amp; E data-2020'!O227:O228)-SUM('R &amp; E data-2020'!P227:P228),2)</f>
        <v>9479.81</v>
      </c>
      <c r="F106" s="749"/>
      <c r="G106" s="700">
        <f>+ROUND(+SUM('TRIAL-BALANCE'!Z594:Z595)-SUM('TRIAL-BALANCE'!AA594:AA595),2)</f>
        <v>0</v>
      </c>
      <c r="H106" s="694">
        <f>+ROUND(+SUM('R &amp; E data-2020'!R227:R228)-SUM('R &amp; E data-2020'!S227:S228),2)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data-2020'!U227:U228)-SUM('R &amp; E data-2020'!V227:V228),2)</f>
        <v>0</v>
      </c>
      <c r="L106" s="749"/>
      <c r="M106" s="700">
        <f t="shared" si="11"/>
        <v>52.96</v>
      </c>
      <c r="N106" s="694">
        <f t="shared" si="11"/>
        <v>9479.81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data-2020'!O229:O231)-SUM('R &amp; E data-2020'!P229:P231),2)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data-2020'!R229:R231)-SUM('R &amp; E data-2020'!S229:S231),2)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data-2020'!U229:U231)-SUM('R &amp; E data-2020'!V229:V231),2)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data-2020'!O232:O233)-SUM('R &amp; E data-2020'!P232:P233),2)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data-2020'!R232:R233)-SUM('R &amp; E data-2020'!S232:S233),2)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data-2020'!U232:U233)-SUM('R &amp; E data-2020'!V232:V233),2)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52.96</v>
      </c>
      <c r="E109" s="737">
        <f>+ROUND(+SUM(E104:E108),2)</f>
        <v>9479.81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52.96</v>
      </c>
      <c r="N109" s="737">
        <f>+ROUND(+SUM(N104:N108),2)</f>
        <v>9479.81</v>
      </c>
      <c r="O109" s="152"/>
      <c r="P109" s="2610" t="s">
        <v>1300</v>
      </c>
      <c r="Q109" s="2611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12"/>
      <c r="Q110" s="2613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-11865.689999999999</v>
      </c>
      <c r="E111" s="741">
        <f>+E90+E95+E102-E109</f>
        <v>327798.21000000002</v>
      </c>
      <c r="F111" s="749"/>
      <c r="G111" s="740">
        <f>+G90+G95+G102-G109</f>
        <v>-1780</v>
      </c>
      <c r="H111" s="741">
        <f>+H90+H95+H102-H109</f>
        <v>-47878.83</v>
      </c>
      <c r="I111" s="749"/>
      <c r="J111" s="740">
        <f>+J90+J95+J102-J109</f>
        <v>0</v>
      </c>
      <c r="K111" s="741">
        <f>+K90+K95+K102-K109</f>
        <v>-11059.709999999992</v>
      </c>
      <c r="L111" s="749"/>
      <c r="M111" s="740">
        <f>+M90+M95+M102-M109</f>
        <v>-13645.689999999999</v>
      </c>
      <c r="N111" s="741">
        <f>+N90+N95+N102-N109</f>
        <v>268859.67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462594.07</v>
      </c>
      <c r="E113" s="699">
        <f>+ROUND(+E40+E81+E85+E111-E77,2)</f>
        <v>1979287.74</v>
      </c>
      <c r="F113" s="749"/>
      <c r="G113" s="706">
        <f>+ROUND(+G40+G81+G85+G111-G77,2)</f>
        <v>3079799.21</v>
      </c>
      <c r="H113" s="699">
        <f>+ROUND(+H40+H81+H85+H111-H77,2)</f>
        <v>-5881025.1500000004</v>
      </c>
      <c r="I113" s="749"/>
      <c r="J113" s="706">
        <f>+ROUND(+J40+J81+J85+J111-J77,2)</f>
        <v>-196603.96</v>
      </c>
      <c r="K113" s="699">
        <f>+ROUND(+K40+K81+K85+K111-K77,2)</f>
        <v>4862291.9000000004</v>
      </c>
      <c r="L113" s="749"/>
      <c r="M113" s="706">
        <f>+ROUND(+M40+M81+M85+M111-M77,2)</f>
        <v>3345789.32</v>
      </c>
      <c r="N113" s="699">
        <f>+ROUND(+N40+N81+N85+N111-N77,2)</f>
        <v>960554.49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73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73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44398</v>
      </c>
      <c r="E115" s="2017" t="s">
        <v>1975</v>
      </c>
      <c r="F115" s="749"/>
      <c r="G115" s="763"/>
      <c r="H115" s="767"/>
      <c r="I115" s="767"/>
      <c r="J115" s="767"/>
      <c r="K115" s="2016" t="s">
        <v>1973</v>
      </c>
      <c r="L115" s="749"/>
      <c r="M115" s="768"/>
      <c r="N115" s="769"/>
      <c r="O115" s="152"/>
      <c r="P115" s="2609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609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97" t="str">
        <f>+'BALANCE-SHEET-2021-leva'!H97:J97</f>
        <v>Стела Иванова</v>
      </c>
      <c r="I116" s="2597"/>
      <c r="J116" s="2597"/>
      <c r="K116" s="763"/>
      <c r="L116" s="749"/>
      <c r="M116" s="2596" t="str">
        <f>+'BALANCE-SHEET-2021-leva'!M97:N97</f>
        <v>Лъчезар Яков</v>
      </c>
      <c r="N116" s="2596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+ROUND(+P113,2)-ROUND('BALANCE-SHEET-2021-leva'!P65,2)</f>
        <v>0</v>
      </c>
      <c r="Q121" s="1704">
        <f>+ROUND(+Q113,2)-ROUND('BALANCE-SHEET-2021-leva'!Q65,2)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+ROUND(D113-'BALANCE-SHEET-2021-leva'!D65,2)</f>
        <v>0</v>
      </c>
      <c r="E123" s="1966">
        <f>+ROUND(E113-'BALANCE-SHEET-2021-leva'!E65,2)</f>
        <v>0</v>
      </c>
      <c r="F123" s="198"/>
      <c r="G123" s="931">
        <f>+ROUND(G113-'BALANCE-SHEET-2021-leva'!G65,2)</f>
        <v>0</v>
      </c>
      <c r="H123" s="1968">
        <f>+ROUND(H113-'BALANCE-SHEET-2021-leva'!H65,2)</f>
        <v>0</v>
      </c>
      <c r="I123" s="152"/>
      <c r="J123" s="933">
        <f>+ROUND(J113-'BALANCE-SHEET-2021-leva'!J65,2)</f>
        <v>0</v>
      </c>
      <c r="K123" s="1970">
        <f>+ROUND(K113-'BALANCE-SHEET-2021-leva'!K65,2)</f>
        <v>0</v>
      </c>
      <c r="L123" s="198"/>
      <c r="M123" s="967">
        <f>+ROUND(M113,2)-ROUND('BALANCE-SHEET-2021-leva'!M65,2)</f>
        <v>0</v>
      </c>
      <c r="N123" s="1974">
        <f>+ROUND(N113,2)-ROUND('BALANCE-SHEET-2021-leva'!N65,2)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data-2020'!P464,2)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data-2020'!S464,2)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data-2020'!V464,2)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data-2020'!Y464,2)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2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17" t="str">
        <f>+'TRIAL-BALANCE'!E2</f>
        <v>ОБЩИНА ГУЛЯНЦИ</v>
      </c>
      <c r="B1" s="2618"/>
      <c r="C1" s="2618"/>
      <c r="D1" s="2619"/>
      <c r="E1" s="800" t="s">
        <v>1087</v>
      </c>
      <c r="F1" s="801"/>
      <c r="G1" s="2620">
        <f>+'TRIAL-BALANCE'!C6</f>
        <v>413691</v>
      </c>
      <c r="H1" s="2621"/>
      <c r="I1" s="801"/>
      <c r="J1" s="802" t="s">
        <v>1088</v>
      </c>
      <c r="K1" s="1264">
        <f>+'TRIAL-BALANCE'!C8</f>
        <v>6502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603" t="str">
        <f>+'BALANCE-SHEET-2021'!A2:D2</f>
        <v>(бюджетна организация, предприятие по чл. 165, ал. 1 от ЗПФ, поделение)</v>
      </c>
      <c r="B2" s="2604"/>
      <c r="C2" s="2604"/>
      <c r="D2" s="2605"/>
      <c r="E2" s="2595">
        <f>+'BALANCE-SHEET-2021-leva'!E2</f>
        <v>0</v>
      </c>
      <c r="F2" s="2595"/>
      <c r="G2" s="2595"/>
      <c r="H2" s="2595"/>
      <c r="I2" s="801"/>
      <c r="J2" s="2583">
        <f>+'BALANCE-SHEET-2021-leva'!J2:K2</f>
        <v>0</v>
      </c>
      <c r="K2" s="2583"/>
      <c r="L2" s="801"/>
      <c r="M2" s="2583">
        <f>+'BALANCE-SHEET-2021-leva'!M2:N2</f>
        <v>0</v>
      </c>
      <c r="N2" s="258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06" t="str">
        <f>+'TRIAL-BALANCE'!G4</f>
        <v>ГР.ГУЛЯНЦИ</v>
      </c>
      <c r="B3" s="2507"/>
      <c r="C3" s="2507"/>
      <c r="D3" s="2508"/>
      <c r="E3" s="804" t="s">
        <v>1205</v>
      </c>
      <c r="F3" s="803"/>
      <c r="G3" s="2622">
        <f>+'TRIAL-BALANCE'!J8</f>
        <v>0</v>
      </c>
      <c r="H3" s="2623"/>
      <c r="I3" s="801"/>
      <c r="J3" s="2213" t="s">
        <v>2107</v>
      </c>
      <c r="K3" s="2490">
        <f>+'TRIAL-BALANCE'!J8</f>
        <v>0</v>
      </c>
      <c r="L3" s="2491"/>
      <c r="M3" s="2491"/>
      <c r="N3" s="249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24" t="str">
        <f>+A1</f>
        <v>ОБЩИНА ГУЛЯНЦИ</v>
      </c>
      <c r="C5" s="2624"/>
      <c r="D5" s="2624"/>
      <c r="E5" s="2624"/>
      <c r="F5" s="2624"/>
      <c r="G5" s="2624"/>
      <c r="H5" s="808" t="s">
        <v>1004</v>
      </c>
      <c r="I5" s="809"/>
      <c r="J5" s="1265" t="str">
        <f>+'TRIAL-BALANCE'!H12</f>
        <v>30 юни 2021 г.</v>
      </c>
      <c r="K5" s="519"/>
      <c r="L5" s="810"/>
      <c r="M5" s="811" t="str">
        <f>+'TRIAL-BALANCE'!C10</f>
        <v>/с б о р е н/</v>
      </c>
      <c r="N5" s="811" t="str">
        <f>+'BALANCE-SHEET-2021'!N5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99" t="s">
        <v>2181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63" t="s">
        <v>398</v>
      </c>
      <c r="N7" s="2564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600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65"/>
      <c r="N8" s="2566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+'Income-2021-leva'!A9</f>
        <v>0</v>
      </c>
      <c r="B9" s="2601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1995</v>
      </c>
      <c r="B13" s="335">
        <v>711</v>
      </c>
      <c r="C13" s="658"/>
      <c r="D13" s="774">
        <f>+'Income-2021-leva'!D13/1000+IF(+Rounding!$C$131=$B13,+Rounding!D$131,0)+IF(+Rounding!$C$132=$B13,+Rounding!D$132,0)+IF(+Rounding!$C$133=$B13,+Rounding!D$133,0)</f>
        <v>346.89004999999997</v>
      </c>
      <c r="E13" s="775">
        <f>+'Income-2021-leva'!E13/1000+IF(+Rounding!$C$131=$B13,+Rounding!E$131,0)+IF(+Rounding!$C$132=$B13,+Rounding!E$132,0)+IF(+Rounding!$C$133=$B13,+Rounding!E$133,0)</f>
        <v>636.62443999999994</v>
      </c>
      <c r="F13" s="658"/>
      <c r="G13" s="774">
        <f>+'Income-2021-leva'!G13/1000+IF(+Rounding!$G$131=$B13,+Rounding!H$131,0)+IF(+Rounding!$G$132=$B13,+Rounding!H$132,0)+IF(+Rounding!$G$133=$B13,+Rounding!H$133,0)</f>
        <v>0</v>
      </c>
      <c r="H13" s="775">
        <f>+'Income-2021-leva'!H13/1000+IF(+Rounding!$G$131=$B13,+Rounding!I$131,0)+IF(+Rounding!$G$132=$B13,+Rounding!I$132,0)+IF(+Rounding!$G$133=$B13,+Rounding!I$133,0)</f>
        <v>0</v>
      </c>
      <c r="I13" s="658"/>
      <c r="J13" s="774">
        <f>+'Income-2021-leva'!J13/1000+IF(+Rounding!$K$131=$B13,+Rounding!L$131,0)+IF(+Rounding!$K$132=$B13,+Rounding!L$132,0)+IF(+Rounding!$K$133=$B13,+Rounding!L$133,0)</f>
        <v>0</v>
      </c>
      <c r="K13" s="775">
        <f>+'Income-2021-leva'!K13/1000+IF(+Rounding!$K$131=$B13,+Rounding!M$131,0)+IF(+Rounding!$K$132=$B13,+Rounding!M$132,0)+IF(+Rounding!$K$133=$B13,+Rounding!M$133,0)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346.89004999999997</v>
      </c>
      <c r="N13" s="775">
        <f>++E13+H13+K13+IF(+Rounding!$O$131=$B13,+Rounding!Q$131,0)+IF(+Rounding!$O$132=$B13,+Rounding!Q$132,0)+IF(+Rounding!$O$133=$B13,+Rounding!Q$133,0)</f>
        <v>636.62443999999994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2147</v>
      </c>
      <c r="B14" s="335">
        <f>1+B13</f>
        <v>712</v>
      </c>
      <c r="C14" s="658"/>
      <c r="D14" s="774">
        <f>+'Income-2021-leva'!D14/1000+IF(+Rounding!$C$131=$B14,+Rounding!D$131,0)+IF(+Rounding!$C$132=$B14,+Rounding!D$132,0)+IF(+Rounding!$C$133=$B14,+Rounding!D$133,0)</f>
        <v>311.10034000000002</v>
      </c>
      <c r="E14" s="775">
        <f>+'Income-2021-leva'!E14/1000+IF(+Rounding!$C$131=$B14,+Rounding!E$131,0)+IF(+Rounding!$C$132=$B14,+Rounding!E$132,0)+IF(+Rounding!$C$133=$B14,+Rounding!E$133,0)</f>
        <v>623.96871999999996</v>
      </c>
      <c r="F14" s="658"/>
      <c r="G14" s="774">
        <f>+'Income-2021-leva'!G14/1000+IF(+Rounding!$G$131=$B14,+Rounding!H$131,0)+IF(+Rounding!$G$132=$B14,+Rounding!H$132,0)+IF(+Rounding!$G$133=$B14,+Rounding!H$133,0)</f>
        <v>0</v>
      </c>
      <c r="H14" s="775">
        <f>+'Income-2021-leva'!H14/1000+IF(+Rounding!$G$131=$B14,+Rounding!I$131,0)+IF(+Rounding!$G$132=$B14,+Rounding!I$132,0)+IF(+Rounding!$G$133=$B14,+Rounding!I$133,0)</f>
        <v>0</v>
      </c>
      <c r="I14" s="658"/>
      <c r="J14" s="774">
        <f>+'Income-2021-leva'!J14/1000+IF(+Rounding!$K$131=$B14,+Rounding!L$131,0)+IF(+Rounding!$K$132=$B14,+Rounding!L$132,0)+IF(+Rounding!$K$133=$B14,+Rounding!L$133,0)</f>
        <v>0</v>
      </c>
      <c r="K14" s="775">
        <f>+'Income-2021-leva'!K14/1000+IF(+Rounding!$K$131=$B14,+Rounding!M$131,0)+IF(+Rounding!$K$132=$B14,+Rounding!M$132,0)+IF(+Rounding!$K$133=$B14,+Rounding!M$133,0)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311.10034000000002</v>
      </c>
      <c r="N14" s="775">
        <f>++E14+H14+K14+IF(+Rounding!$O$131=$B14,+Rounding!Q$131,0)+IF(+Rounding!$O$132=$B14,+Rounding!Q$132,0)+IF(+Rounding!$O$133=$B14,+Rounding!Q$133,0)</f>
        <v>623.96871999999996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+'Income-2021-leva'!D15/1000+IF(+Rounding!$C$131=$B15,+Rounding!D$131,0)+IF(+Rounding!$C$132=$B15,+Rounding!D$132,0)+IF(+Rounding!$C$133=$B15,+Rounding!D$133,0)</f>
        <v>11.09216</v>
      </c>
      <c r="E15" s="775">
        <f>+'Income-2021-leva'!E15/1000+IF(+Rounding!$C$131=$B15,+Rounding!E$131,0)+IF(+Rounding!$C$132=$B15,+Rounding!E$132,0)+IF(+Rounding!$C$133=$B15,+Rounding!E$133,0)</f>
        <v>210.98430999999999</v>
      </c>
      <c r="F15" s="658"/>
      <c r="G15" s="774">
        <f>+'Income-2021-leva'!G15/1000+IF(+Rounding!$G$131=$B15,+Rounding!H$131,0)+IF(+Rounding!$G$132=$B15,+Rounding!H$132,0)+IF(+Rounding!$G$133=$B15,+Rounding!H$133,0)</f>
        <v>0</v>
      </c>
      <c r="H15" s="775">
        <f>+'Income-2021-leva'!H15/1000+IF(+Rounding!$G$131=$B15,+Rounding!I$131,0)+IF(+Rounding!$G$132=$B15,+Rounding!I$132,0)+IF(+Rounding!$G$133=$B15,+Rounding!I$133,0)</f>
        <v>0</v>
      </c>
      <c r="I15" s="658"/>
      <c r="J15" s="774">
        <f>+'Income-2021-leva'!J15/1000+IF(+Rounding!$K$131=$B15,+Rounding!L$131,0)+IF(+Rounding!$K$132=$B15,+Rounding!L$132,0)+IF(+Rounding!$K$133=$B15,+Rounding!L$133,0)</f>
        <v>0</v>
      </c>
      <c r="K15" s="775">
        <f>+'Income-2021-leva'!K15/1000+IF(+Rounding!$K$131=$B15,+Rounding!M$131,0)+IF(+Rounding!$K$132=$B15,+Rounding!M$132,0)+IF(+Rounding!$K$133=$B15,+Rounding!M$133,0)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11.09216</v>
      </c>
      <c r="N15" s="775">
        <f>++E15+H15+K15+IF(+Rounding!$O$131=$B15,+Rounding!Q$131,0)+IF(+Rounding!$O$132=$B15,+Rounding!Q$132,0)+IF(+Rounding!$O$133=$B15,+Rounding!Q$133,0)</f>
        <v>210.98430999999999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+'Income-2021-leva'!D16/1000+IF(+Rounding!$C$131=$B16,+Rounding!D$131,0)+IF(+Rounding!$C$132=$B16,+Rounding!D$132,0)+IF(+Rounding!$C$133=$B16,+Rounding!D$133,0)</f>
        <v>7.5999999999999998E-2</v>
      </c>
      <c r="E16" s="775">
        <f>+'Income-2021-leva'!E16/1000+IF(+Rounding!$C$131=$B16,+Rounding!E$131,0)+IF(+Rounding!$C$132=$B16,+Rounding!E$132,0)+IF(+Rounding!$C$133=$B16,+Rounding!E$133,0)</f>
        <v>0.78673000000000004</v>
      </c>
      <c r="F16" s="658"/>
      <c r="G16" s="774">
        <f>+'Income-2021-leva'!G16/1000+IF(+Rounding!$G$131=$B16,+Rounding!H$131,0)+IF(+Rounding!$G$132=$B16,+Rounding!H$132,0)+IF(+Rounding!$G$133=$B16,+Rounding!H$133,0)</f>
        <v>0</v>
      </c>
      <c r="H16" s="775">
        <f>+'Income-2021-leva'!H16/1000+IF(+Rounding!$G$131=$B16,+Rounding!I$131,0)+IF(+Rounding!$G$132=$B16,+Rounding!I$132,0)+IF(+Rounding!$G$133=$B16,+Rounding!I$133,0)</f>
        <v>0</v>
      </c>
      <c r="I16" s="658"/>
      <c r="J16" s="774">
        <f>+'Income-2021-leva'!J16/1000+IF(+Rounding!$K$131=$B16,+Rounding!L$131,0)+IF(+Rounding!$K$132=$B16,+Rounding!L$132,0)+IF(+Rounding!$K$133=$B16,+Rounding!L$133,0)</f>
        <v>0</v>
      </c>
      <c r="K16" s="775">
        <f>+'Income-2021-leva'!K16/1000+IF(+Rounding!$K$131=$B16,+Rounding!M$131,0)+IF(+Rounding!$K$132=$B16,+Rounding!M$132,0)+IF(+Rounding!$K$133=$B16,+Rounding!M$133,0)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7.5999999999999998E-2</v>
      </c>
      <c r="N16" s="775">
        <f>++E16+H16+K16+IF(+Rounding!$O$131=$B16,+Rounding!Q$131,0)+IF(+Rounding!$O$132=$B16,+Rounding!Q$132,0)+IF(+Rounding!$O$133=$B16,+Rounding!Q$133,0)</f>
        <v>0.78673000000000004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+'Income-2021-leva'!D17/1000+IF(+Rounding!$C$131=$B17,+Rounding!D$131,0)+IF(+Rounding!$C$132=$B17,+Rounding!D$132,0)+IF(+Rounding!$C$133=$B17,+Rounding!D$133,0)</f>
        <v>166.31048999999999</v>
      </c>
      <c r="E17" s="775">
        <f>+'Income-2021-leva'!E17/1000+IF(+Rounding!$C$131=$B17,+Rounding!E$131,0)+IF(+Rounding!$C$132=$B17,+Rounding!E$132,0)+IF(+Rounding!$C$133=$B17,+Rounding!E$133,0)</f>
        <v>727.94164000000001</v>
      </c>
      <c r="F17" s="658"/>
      <c r="G17" s="774">
        <f>+'Income-2021-leva'!G17/1000+IF(+Rounding!$G$131=$B17,+Rounding!H$131,0)+IF(+Rounding!$G$132=$B17,+Rounding!H$132,0)+IF(+Rounding!$G$133=$B17,+Rounding!H$133,0)</f>
        <v>0</v>
      </c>
      <c r="H17" s="775">
        <f>+'Income-2021-leva'!H17/1000+IF(+Rounding!$G$131=$B17,+Rounding!I$131,0)+IF(+Rounding!$G$132=$B17,+Rounding!I$132,0)+IF(+Rounding!$G$133=$B17,+Rounding!I$133,0)</f>
        <v>0</v>
      </c>
      <c r="I17" s="658"/>
      <c r="J17" s="774">
        <f>+'Income-2021-leva'!J17/1000+IF(+Rounding!$K$131=$B17,+Rounding!L$131,0)+IF(+Rounding!$K$132=$B17,+Rounding!L$132,0)+IF(+Rounding!$K$133=$B17,+Rounding!L$133,0)</f>
        <v>0</v>
      </c>
      <c r="K17" s="775">
        <f>+'Income-2021-leva'!K17/1000+IF(+Rounding!$K$131=$B17,+Rounding!M$131,0)+IF(+Rounding!$K$132=$B17,+Rounding!M$132,0)+IF(+Rounding!$K$133=$B17,+Rounding!M$133,0)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166.31048999999999</v>
      </c>
      <c r="N17" s="775">
        <f>++E17+H17+K17+IF(+Rounding!$O$131=$B17,+Rounding!Q$131,0)+IF(+Rounding!$O$132=$B17,+Rounding!Q$132,0)+IF(+Rounding!$O$133=$B17,+Rounding!Q$133,0)</f>
        <v>727.94164000000001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+'Income-2021-leva'!D18/1000+IF(+Rounding!$C$131=$B18,+Rounding!D$131,0)+IF(+Rounding!$C$132=$B18,+Rounding!D$132,0)+IF(+Rounding!$C$133=$B18,+Rounding!D$133,0)</f>
        <v>0</v>
      </c>
      <c r="E18" s="775">
        <f>+'Income-2021-leva'!E18/1000+IF(+Rounding!$C$131=$B18,+Rounding!E$131,0)+IF(+Rounding!$C$132=$B18,+Rounding!E$132,0)+IF(+Rounding!$C$133=$B18,+Rounding!E$133,0)</f>
        <v>0</v>
      </c>
      <c r="F18" s="658"/>
      <c r="G18" s="774">
        <f>+'Income-2021-leva'!G18/1000+IF(+Rounding!$G$131=$B18,+Rounding!H$131,0)+IF(+Rounding!$G$132=$B18,+Rounding!H$132,0)+IF(+Rounding!$G$133=$B18,+Rounding!H$133,0)</f>
        <v>0</v>
      </c>
      <c r="H18" s="775">
        <f>+'Income-2021-leva'!H18/1000+IF(+Rounding!$G$131=$B18,+Rounding!I$131,0)+IF(+Rounding!$G$132=$B18,+Rounding!I$132,0)+IF(+Rounding!$G$133=$B18,+Rounding!I$133,0)</f>
        <v>0</v>
      </c>
      <c r="I18" s="658"/>
      <c r="J18" s="774">
        <f>+'Income-2021-leva'!J18/1000+IF(+Rounding!$K$131=$B18,+Rounding!L$131,0)+IF(+Rounding!$K$132=$B18,+Rounding!L$132,0)+IF(+Rounding!$K$133=$B18,+Rounding!L$133,0)</f>
        <v>0</v>
      </c>
      <c r="K18" s="775">
        <f>+'Income-2021-leva'!K18/1000+IF(+Rounding!$K$131=$B18,+Rounding!M$131,0)+IF(+Rounding!$K$132=$B18,+Rounding!M$132,0)+IF(+Rounding!$K$133=$B18,+Rounding!M$133,0)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+'Income-2021-leva'!D19/1000+IF(+Rounding!$C$131=$B19,+Rounding!D$131,0)+IF(+Rounding!$C$132=$B19,+Rounding!D$132,0)+IF(+Rounding!$C$133=$B19,+Rounding!D$133,0)</f>
        <v>15.10826</v>
      </c>
      <c r="E19" s="775">
        <f>+'Income-2021-leva'!E19/1000+IF(+Rounding!$C$131=$B19,+Rounding!E$131,0)+IF(+Rounding!$C$132=$B19,+Rounding!E$132,0)+IF(+Rounding!$C$133=$B19,+Rounding!E$133,0)</f>
        <v>35.895789999999998</v>
      </c>
      <c r="F19" s="658"/>
      <c r="G19" s="774">
        <f>+'Income-2021-leva'!G19/1000+IF(+Rounding!$G$131=$B19,+Rounding!H$131,0)+IF(+Rounding!$G$132=$B19,+Rounding!H$132,0)+IF(+Rounding!$G$133=$B19,+Rounding!H$133,0)</f>
        <v>6.2399999999999999E-3</v>
      </c>
      <c r="H19" s="775">
        <f>+'Income-2021-leva'!H19/1000+IF(+Rounding!$G$131=$B19,+Rounding!I$131,0)+IF(+Rounding!$G$132=$B19,+Rounding!I$132,0)+IF(+Rounding!$G$133=$B19,+Rounding!I$133,0)</f>
        <v>2.1940000000000001E-2</v>
      </c>
      <c r="I19" s="658"/>
      <c r="J19" s="774">
        <f>+'Income-2021-leva'!J19/1000+IF(+Rounding!$K$131=$B19,+Rounding!L$131,0)+IF(+Rounding!$K$132=$B19,+Rounding!L$132,0)+IF(+Rounding!$K$133=$B19,+Rounding!L$133,0)</f>
        <v>0</v>
      </c>
      <c r="K19" s="775">
        <f>+'Income-2021-leva'!K19/1000+IF(+Rounding!$K$131=$B19,+Rounding!M$131,0)+IF(+Rounding!$K$132=$B19,+Rounding!M$132,0)+IF(+Rounding!$K$133=$B19,+Rounding!M$133,0)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15.1145</v>
      </c>
      <c r="N19" s="775">
        <f>++E19+H19+K19+IF(+Rounding!$O$131=$B19,+Rounding!Q$131,0)+IF(+Rounding!$O$132=$B19,+Rounding!Q$132,0)+IF(+Rounding!$O$133=$B19,+Rounding!Q$133,0)</f>
        <v>35.917729999999999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+'Income-2021-leva'!D20/1000+IF(+Rounding!$C$131=$B20,+Rounding!D$131,0)+IF(+Rounding!$C$132=$B20,+Rounding!D$132,0)+IF(+Rounding!$C$133=$B20,+Rounding!D$133,0)</f>
        <v>-1.13917</v>
      </c>
      <c r="E20" s="775">
        <f>+'Income-2021-leva'!E20/1000+IF(+Rounding!$C$131=$B20,+Rounding!E$131,0)+IF(+Rounding!$C$132=$B20,+Rounding!E$132,0)+IF(+Rounding!$C$133=$B20,+Rounding!E$133,0)</f>
        <v>105.52903999999999</v>
      </c>
      <c r="F20" s="658"/>
      <c r="G20" s="774">
        <f>+'Income-2021-leva'!G20/1000+IF(+Rounding!$G$131=$B20,+Rounding!H$131,0)+IF(+Rounding!$G$132=$B20,+Rounding!H$132,0)+IF(+Rounding!$G$133=$B20,+Rounding!H$133,0)</f>
        <v>0</v>
      </c>
      <c r="H20" s="775">
        <f>+'Income-2021-leva'!H20/1000+IF(+Rounding!$G$131=$B20,+Rounding!I$131,0)+IF(+Rounding!$G$132=$B20,+Rounding!I$132,0)+IF(+Rounding!$G$133=$B20,+Rounding!I$133,0)</f>
        <v>0</v>
      </c>
      <c r="I20" s="658"/>
      <c r="J20" s="774">
        <f>+'Income-2021-leva'!J20/1000+IF(+Rounding!$K$131=$B20,+Rounding!L$131,0)+IF(+Rounding!$K$132=$B20,+Rounding!L$132,0)+IF(+Rounding!$K$133=$B20,+Rounding!L$133,0)</f>
        <v>0</v>
      </c>
      <c r="K20" s="775">
        <f>+'Income-2021-leva'!K20/1000+IF(+Rounding!$K$131=$B20,+Rounding!M$131,0)+IF(+Rounding!$K$132=$B20,+Rounding!M$132,0)+IF(+Rounding!$K$133=$B20,+Rounding!M$133,0)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-1.13917</v>
      </c>
      <c r="N20" s="775">
        <f>++E20+H20+K20+IF(+Rounding!$O$131=$B20,+Rounding!Q$131,0)+IF(+Rounding!$O$132=$B20,+Rounding!Q$132,0)+IF(+Rounding!$O$133=$B20,+Rounding!Q$133,0)</f>
        <v>105.52903999999999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+'Income-2021-leva'!D21/1000+IF(+Rounding!$C$131=$B21,+Rounding!D$131,0)+IF(+Rounding!$C$132=$B21,+Rounding!D$132,0)+IF(+Rounding!$C$133=$B21,+Rounding!D$133,0)</f>
        <v>1.091</v>
      </c>
      <c r="E21" s="777">
        <f>+'Income-2021-leva'!E21/1000+IF(+Rounding!$C$131=$B21,+Rounding!E$131,0)+IF(+Rounding!$C$132=$B21,+Rounding!E$132,0)+IF(+Rounding!$C$133=$B21,+Rounding!E$133,0)</f>
        <v>177.70495000000003</v>
      </c>
      <c r="F21" s="658"/>
      <c r="G21" s="776">
        <f>+'Income-2021-leva'!G21/1000+IF(+Rounding!$G$131=$B21,+Rounding!H$131,0)+IF(+Rounding!$G$132=$B21,+Rounding!H$132,0)+IF(+Rounding!$G$133=$B21,+Rounding!H$133,0)</f>
        <v>0</v>
      </c>
      <c r="H21" s="777">
        <f>+'Income-2021-leva'!H21/1000+IF(+Rounding!$G$131=$B21,+Rounding!I$131,0)+IF(+Rounding!$G$132=$B21,+Rounding!I$132,0)+IF(+Rounding!$G$133=$B21,+Rounding!I$133,0)</f>
        <v>0</v>
      </c>
      <c r="I21" s="658"/>
      <c r="J21" s="776">
        <f>+'Income-2021-leva'!J21/1000+IF(+Rounding!$K$131=$B21,+Rounding!L$131,0)+IF(+Rounding!$K$132=$B21,+Rounding!L$132,0)+IF(+Rounding!$K$133=$B21,+Rounding!L$133,0)</f>
        <v>0</v>
      </c>
      <c r="K21" s="777">
        <f>+'Income-2021-leva'!K21/1000+IF(+Rounding!$K$131=$B21,+Rounding!M$131,0)+IF(+Rounding!$K$132=$B21,+Rounding!M$132,0)+IF(+Rounding!$K$133=$B21,+Rounding!M$133,0)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1.091</v>
      </c>
      <c r="N21" s="777">
        <f>++E21+H21+K21+IF(+Rounding!$O$131=$B21,+Rounding!Q$131,0)+IF(+Rounding!$O$132=$B21,+Rounding!Q$132,0)+IF(+Rounding!$O$133=$B21,+Rounding!Q$133,0)</f>
        <v>177.70495000000003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850.5291299999999</v>
      </c>
      <c r="E22" s="779">
        <f>+SUM(E13:E21)</f>
        <v>2519.4356199999997</v>
      </c>
      <c r="F22" s="658"/>
      <c r="G22" s="778">
        <f>+SUM(G13:G21)</f>
        <v>6.2399999999999999E-3</v>
      </c>
      <c r="H22" s="779">
        <f>+SUM(H13:H21)</f>
        <v>2.1940000000000001E-2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850.53536999999994</v>
      </c>
      <c r="N22" s="779">
        <f>+SUM(N13:N21)</f>
        <v>2519.4575599999998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+'Income-2021-leva'!D24/1000+IF(+Rounding!$C$131=$B24,+Rounding!D$131,0)+IF(+Rounding!$C$132=$B24,+Rounding!D$132,0)+IF(+Rounding!$C$133=$B24,+Rounding!D$133,0)</f>
        <v>11.528790000000001</v>
      </c>
      <c r="E24" s="775">
        <f>+'Income-2021-leva'!E24/1000+IF(+Rounding!$C$131=$B24,+Rounding!E$131,0)+IF(+Rounding!$C$132=$B24,+Rounding!E$132,0)+IF(+Rounding!$C$133=$B24,+Rounding!E$133,0)</f>
        <v>22.20262</v>
      </c>
      <c r="F24" s="658"/>
      <c r="G24" s="774">
        <f>+'Income-2021-leva'!G24/1000+IF(+Rounding!$G$131=$B24,+Rounding!H$131,0)+IF(+Rounding!$G$132=$B24,+Rounding!H$132,0)+IF(+Rounding!$G$133=$B24,+Rounding!H$133,0)</f>
        <v>0</v>
      </c>
      <c r="H24" s="775">
        <f>+'Income-2021-leva'!H24/1000+IF(+Rounding!$G$131=$B24,+Rounding!I$131,0)+IF(+Rounding!$G$132=$B24,+Rounding!I$132,0)+IF(+Rounding!$G$133=$B24,+Rounding!I$133,0)</f>
        <v>0</v>
      </c>
      <c r="I24" s="658"/>
      <c r="J24" s="774">
        <f>+'Income-2021-leva'!J24/1000+IF(+Rounding!$K$131=$B24,+Rounding!L$131,0)+IF(+Rounding!$K$132=$B24,+Rounding!L$132,0)+IF(+Rounding!$K$133=$B24,+Rounding!L$133,0)</f>
        <v>0</v>
      </c>
      <c r="K24" s="775">
        <f>+'Income-2021-leva'!K24/1000+IF(+Rounding!$K$131=$B24,+Rounding!M$131,0)+IF(+Rounding!$K$132=$B24,+Rounding!M$132,0)+IF(+Rounding!$K$133=$B24,+Rounding!M$133,0)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11.528790000000001</v>
      </c>
      <c r="N24" s="775">
        <f>++E24+H24+K24+IF(+Rounding!$O$131=$B24,+Rounding!Q$131,0)+IF(+Rounding!$O$132=$B24,+Rounding!Q$132,0)+IF(+Rounding!$O$133=$B24,+Rounding!Q$133,0)</f>
        <v>22.20262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+'Income-2021-leva'!D25/1000+IF(+Rounding!$C$131=$B25,+Rounding!D$131,0)+IF(+Rounding!$C$132=$B25,+Rounding!D$132,0)+IF(+Rounding!$C$133=$B25,+Rounding!D$133,0)</f>
        <v>5</v>
      </c>
      <c r="E25" s="775">
        <f>+'Income-2021-leva'!E25/1000+IF(+Rounding!$C$131=$B25,+Rounding!E$131,0)+IF(+Rounding!$C$132=$B25,+Rounding!E$132,0)+IF(+Rounding!$C$133=$B25,+Rounding!E$133,0)</f>
        <v>352.28871000000004</v>
      </c>
      <c r="F25" s="658"/>
      <c r="G25" s="774">
        <f>+'Income-2021-leva'!G25/1000+IF(+Rounding!$G$131=$B25,+Rounding!H$131,0)+IF(+Rounding!$G$132=$B25,+Rounding!H$132,0)+IF(+Rounding!$G$133=$B25,+Rounding!H$133,0)</f>
        <v>0</v>
      </c>
      <c r="H25" s="775">
        <f>+'Income-2021-leva'!H25/1000+IF(+Rounding!$G$131=$B25,+Rounding!I$131,0)+IF(+Rounding!$G$132=$B25,+Rounding!I$132,0)+IF(+Rounding!$G$133=$B25,+Rounding!I$133,0)</f>
        <v>0</v>
      </c>
      <c r="I25" s="658"/>
      <c r="J25" s="774">
        <f>+'Income-2021-leva'!J25/1000+IF(+Rounding!$K$131=$B25,+Rounding!L$131,0)+IF(+Rounding!$K$132=$B25,+Rounding!L$132,0)+IF(+Rounding!$K$133=$B25,+Rounding!L$133,0)</f>
        <v>0</v>
      </c>
      <c r="K25" s="775">
        <f>+'Income-2021-leva'!K25/1000+IF(+Rounding!$K$131=$B25,+Rounding!M$131,0)+IF(+Rounding!$K$132=$B25,+Rounding!M$132,0)+IF(+Rounding!$K$133=$B25,+Rounding!M$133,0)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5</v>
      </c>
      <c r="N25" s="775">
        <f>++E25+H25+K25+IF(+Rounding!$O$131=$B25,+Rounding!Q$131,0)+IF(+Rounding!$O$132=$B25,+Rounding!Q$132,0)+IF(+Rounding!$O$133=$B25,+Rounding!Q$133,0)</f>
        <v>352.28871000000004</v>
      </c>
      <c r="O25" s="152"/>
      <c r="P25" s="1667" t="s">
        <v>1869</v>
      </c>
      <c r="Q25" s="1895" t="str">
        <f>+'Income-2021-leva'!Q25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+'Income-2021-leva'!D26/1000+IF(+Rounding!$C$131=$B26,+Rounding!D$131,0)+IF(+Rounding!$C$132=$B26,+Rounding!D$132,0)+IF(+Rounding!$C$133=$B26,+Rounding!D$133,0)</f>
        <v>0</v>
      </c>
      <c r="E26" s="777">
        <f>+'Income-2021-leva'!E26/1000+IF(+Rounding!$C$131=$B26,+Rounding!E$131,0)+IF(+Rounding!$C$132=$B26,+Rounding!E$132,0)+IF(+Rounding!$C$133=$B26,+Rounding!E$133,0)</f>
        <v>0</v>
      </c>
      <c r="F26" s="658"/>
      <c r="G26" s="776">
        <f>+'Income-2021-leva'!G26/1000+IF(+Rounding!$G$131=$B26,+Rounding!H$131,0)+IF(+Rounding!$G$132=$B26,+Rounding!H$132,0)+IF(+Rounding!$G$133=$B26,+Rounding!H$133,0)</f>
        <v>0</v>
      </c>
      <c r="H26" s="777">
        <f>+'Income-2021-leva'!H26/1000+IF(+Rounding!$G$131=$B26,+Rounding!I$131,0)+IF(+Rounding!$G$132=$B26,+Rounding!I$132,0)+IF(+Rounding!$G$133=$B26,+Rounding!I$133,0)</f>
        <v>0</v>
      </c>
      <c r="I26" s="658"/>
      <c r="J26" s="776">
        <f>+'Income-2021-leva'!J26/1000+IF(+Rounding!$K$131=$B26,+Rounding!L$131,0)+IF(+Rounding!$K$132=$B26,+Rounding!L$132,0)+IF(+Rounding!$K$133=$B26,+Rounding!L$133,0)</f>
        <v>0</v>
      </c>
      <c r="K26" s="777">
        <f>+'Income-2021-leva'!K26/1000+IF(+Rounding!$K$131=$B26,+Rounding!M$131,0)+IF(+Rounding!$K$132=$B26,+Rounding!M$132,0)+IF(+Rounding!$K$133=$B26,+Rounding!M$133,0)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16.528790000000001</v>
      </c>
      <c r="E27" s="779">
        <f>+SUM(E24:E26)</f>
        <v>374.49133000000006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16.528790000000001</v>
      </c>
      <c r="N27" s="779">
        <f>+SUM(N24:N26)</f>
        <v>374.49133000000006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+'Income-2021-leva'!D29/1000+IF(+Rounding!$C$131=$B29,+Rounding!D$131,0)+IF(+Rounding!$C$132=$B29,+Rounding!D$132,0)+IF(+Rounding!$C$133=$B29,+Rounding!D$133,0)</f>
        <v>-21.007720000000003</v>
      </c>
      <c r="E29" s="779">
        <f>+'Income-2021-leva'!E29/1000+IF(+Rounding!$C$131=$B29,+Rounding!E$131,0)+IF(+Rounding!$C$132=$B29,+Rounding!E$132,0)+IF(+Rounding!$C$133=$B29,+Rounding!E$133,0)</f>
        <v>-0.21199000000000001</v>
      </c>
      <c r="F29" s="658"/>
      <c r="G29" s="778">
        <f>+'Income-2021-leva'!G29/1000+IF(+Rounding!$G$131=$B29,+Rounding!H$131,0)+IF(+Rounding!$G$132=$B29,+Rounding!H$132,0)+IF(+Rounding!$G$133=$B29,+Rounding!H$133,0)</f>
        <v>0</v>
      </c>
      <c r="H29" s="779">
        <f>+'Income-2021-leva'!H29/1000+IF(+Rounding!$G$131=$B29,+Rounding!I$131,0)+IF(+Rounding!$G$132=$B29,+Rounding!I$132,0)+IF(+Rounding!$G$133=$B29,+Rounding!I$133,0)</f>
        <v>0</v>
      </c>
      <c r="I29" s="658"/>
      <c r="J29" s="778">
        <f>+'Income-2021-leva'!J29/1000+IF(+Rounding!$K$131=$B29,+Rounding!L$131,0)+IF(+Rounding!$K$132=$B29,+Rounding!L$132,0)+IF(+Rounding!$K$133=$B29,+Rounding!L$133,0)</f>
        <v>0</v>
      </c>
      <c r="K29" s="779">
        <f>+'Income-2021-leva'!K29/1000+IF(+Rounding!$K$131=$B29,+Rounding!M$131,0)+IF(+Rounding!$K$132=$B29,+Rounding!M$132,0)+IF(+Rounding!$K$133=$B29,+Rounding!M$133,0)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-21.007720000000003</v>
      </c>
      <c r="N29" s="779">
        <f>+E29+H29+K29+IF(+Rounding!$O$131=$B29,+Rounding!Q$131,0)+IF(+Rounding!$O$132=$B29,+Rounding!Q$132,0)+IF(+Rounding!$O$133=$B29,+Rounding!Q$133,0)+Q29</f>
        <v>-0.21199000000000001</v>
      </c>
      <c r="O29" s="152"/>
      <c r="P29" s="1221">
        <f>+'Income-2021-leva'!P29/1000</f>
        <v>0</v>
      </c>
      <c r="Q29" s="2094">
        <f>+'Income-2021-leva'!Q29/1000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+'Income-2021-leva'!D30/1000</f>
        <v>-21.007720000000003</v>
      </c>
      <c r="E30" s="1893">
        <f>+'Income-2021-leva'!E30/1000</f>
        <v>-0.21199000000000001</v>
      </c>
      <c r="F30" s="658"/>
      <c r="G30" s="1892">
        <f>+'Income-2021-leva'!G30/1000</f>
        <v>0</v>
      </c>
      <c r="H30" s="1893">
        <f>+'Income-2021-leva'!H30/1000</f>
        <v>0</v>
      </c>
      <c r="I30" s="658"/>
      <c r="J30" s="1892">
        <f>+'Income-2021-leva'!J30/1000</f>
        <v>0</v>
      </c>
      <c r="K30" s="1893">
        <f>+'Income-2021-leva'!K30/1000</f>
        <v>0</v>
      </c>
      <c r="L30" s="658"/>
      <c r="M30" s="1892">
        <f>++D30+G30+J30</f>
        <v>-21.007720000000003</v>
      </c>
      <c r="N30" s="1893">
        <f>+E30+H30+K30</f>
        <v>-0.21199000000000001</v>
      </c>
      <c r="O30" s="152"/>
      <c r="P30" s="2573" t="str">
        <f>+'Income-2021-leva'!P30:Q30</f>
        <v>O K</v>
      </c>
      <c r="Q30" s="2573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614">
        <f>+IF(P30="O K",0,"N o ")</f>
        <v>0</v>
      </c>
      <c r="Q31" s="2614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+'Income-2021-leva'!D32/1000+IF(+Rounding!$C$131=$B32,+Rounding!D$131,0)+IF(+Rounding!$C$132=$B32,+Rounding!D$132,0)+IF(+Rounding!$C$133=$B32,+Rounding!D$133,0)</f>
        <v>0</v>
      </c>
      <c r="E32" s="779">
        <f>+'Income-2021-leva'!E32/1000+IF(+Rounding!$C$131=$B32,+Rounding!E$131,0)+IF(+Rounding!$C$132=$B32,+Rounding!E$132,0)+IF(+Rounding!$C$133=$B32,+Rounding!E$133,0)</f>
        <v>0</v>
      </c>
      <c r="F32" s="658"/>
      <c r="G32" s="778">
        <f>+'Income-2021-leva'!G32/1000+IF(+Rounding!$G$131=$B32,+Rounding!H$131,0)+IF(+Rounding!$G$132=$B32,+Rounding!H$132,0)+IF(+Rounding!$G$133=$B32,+Rounding!H$133,0)</f>
        <v>0</v>
      </c>
      <c r="H32" s="779">
        <f>+'Income-2021-leva'!H32/1000+IF(+Rounding!$G$131=$B32,+Rounding!I$131,0)+IF(+Rounding!$G$132=$B32,+Rounding!I$132,0)+IF(+Rounding!$G$133=$B32,+Rounding!I$133,0)</f>
        <v>0</v>
      </c>
      <c r="I32" s="658"/>
      <c r="J32" s="778">
        <f>+'Income-2021-leva'!J32/1000+IF(+Rounding!$K$131=$B32,+Rounding!L$131,0)+IF(+Rounding!$K$132=$B32,+Rounding!L$132,0)+IF(+Rounding!$K$133=$B32,+Rounding!L$133,0)</f>
        <v>0</v>
      </c>
      <c r="K32" s="779">
        <f>+'Income-2021-leva'!K32/1000+IF(+Rounding!$K$131=$B32,+Rounding!M$131,0)+IF(+Rounding!$K$132=$B32,+Rounding!M$132,0)+IF(+Rounding!$K$133=$B32,+Rounding!M$133,0)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609" t="str">
        <f>+'Income-2021-leva'!P32:Q32</f>
        <v>O K</v>
      </c>
      <c r="Q32" s="2609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+'Income-2021-leva'!D34/1000+IF(+Rounding!$C$131=$B34,+Rounding!D$131,0)+IF(+Rounding!$C$132=$B34,+Rounding!D$132,0)+IF(+Rounding!$C$133=$B34,+Rounding!D$133,0)</f>
        <v>0</v>
      </c>
      <c r="E34" s="775">
        <f>+'Income-2021-leva'!E34/1000+IF(+Rounding!$C$131=$B34,+Rounding!E$131,0)+IF(+Rounding!$C$132=$B34,+Rounding!E$132,0)+IF(+Rounding!$C$133=$B34,+Rounding!E$133,0)</f>
        <v>0</v>
      </c>
      <c r="F34" s="658"/>
      <c r="G34" s="774">
        <f>+'Income-2021-leva'!G34/1000+IF(+Rounding!$G$131=$B34,+Rounding!H$131,0)+IF(+Rounding!$G$132=$B34,+Rounding!H$132,0)+IF(+Rounding!$G$133=$B34,+Rounding!H$133,0)</f>
        <v>2.0087799999999998</v>
      </c>
      <c r="H34" s="775">
        <f>+'Income-2021-leva'!H34/1000+IF(+Rounding!$G$131=$B34,+Rounding!I$131,0)+IF(+Rounding!$G$132=$B34,+Rounding!I$132,0)+IF(+Rounding!$G$133=$B34,+Rounding!I$133,0)</f>
        <v>0</v>
      </c>
      <c r="I34" s="658"/>
      <c r="J34" s="774">
        <f>+'Income-2021-leva'!J34/1000+IF(+Rounding!$K$131=$B34,+Rounding!L$131,0)+IF(+Rounding!$K$132=$B34,+Rounding!L$132,0)+IF(+Rounding!$K$133=$B34,+Rounding!L$133,0)</f>
        <v>0</v>
      </c>
      <c r="K34" s="775">
        <f>+'Income-2021-leva'!K34/1000+IF(+Rounding!$K$131=$B34,+Rounding!M$131,0)+IF(+Rounding!$K$132=$B34,+Rounding!M$132,0)+IF(+Rounding!$K$133=$B34,+Rounding!M$133,0)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2.0087799999999998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+'Income-2021-leva'!D35/1000+IF(+Rounding!$C$131=$B35,+Rounding!D$131,0)+IF(+Rounding!$C$132=$B35,+Rounding!D$132,0)+IF(+Rounding!$C$133=$B35,+Rounding!D$133,0)</f>
        <v>0</v>
      </c>
      <c r="E35" s="775">
        <f>+'Income-2021-leva'!E35/1000+IF(+Rounding!$C$131=$B35,+Rounding!E$131,0)+IF(+Rounding!$C$132=$B35,+Rounding!E$132,0)+IF(+Rounding!$C$133=$B35,+Rounding!E$133,0)</f>
        <v>0</v>
      </c>
      <c r="F35" s="658"/>
      <c r="G35" s="774">
        <f>+'Income-2021-leva'!G35/1000+IF(+Rounding!$G$131=$B35,+Rounding!H$131,0)+IF(+Rounding!$G$132=$B35,+Rounding!H$132,0)+IF(+Rounding!$G$133=$B35,+Rounding!H$133,0)</f>
        <v>0</v>
      </c>
      <c r="H35" s="775">
        <f>+'Income-2021-leva'!H35/1000+IF(+Rounding!$G$131=$B35,+Rounding!I$131,0)+IF(+Rounding!$G$132=$B35,+Rounding!I$132,0)+IF(+Rounding!$G$133=$B35,+Rounding!I$133,0)</f>
        <v>0</v>
      </c>
      <c r="I35" s="658"/>
      <c r="J35" s="774">
        <f>+'Income-2021-leva'!J35/1000+IF(+Rounding!$K$131=$B35,+Rounding!L$131,0)+IF(+Rounding!$K$132=$B35,+Rounding!L$132,0)+IF(+Rounding!$K$133=$B35,+Rounding!L$133,0)</f>
        <v>0</v>
      </c>
      <c r="K35" s="775">
        <f>+'Income-2021-leva'!K35/1000+IF(+Rounding!$K$131=$B35,+Rounding!M$131,0)+IF(+Rounding!$K$132=$B35,+Rounding!M$132,0)+IF(+Rounding!$K$133=$B35,+Rounding!M$133,0)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2092</v>
      </c>
      <c r="B36" s="335">
        <f>1+B35</f>
        <v>753</v>
      </c>
      <c r="C36" s="658"/>
      <c r="D36" s="774">
        <f>+'Income-2021-leva'!D36/1000+IF(+Rounding!$C$131=$B36,+Rounding!D$131,0)+IF(+Rounding!$C$132=$B36,+Rounding!D$132,0)+IF(+Rounding!$C$133=$B36,+Rounding!D$133,0)</f>
        <v>0</v>
      </c>
      <c r="E36" s="775">
        <f>+'Income-2021-leva'!E36/1000+IF(+Rounding!$C$131=$B36,+Rounding!E$131,0)+IF(+Rounding!$C$132=$B36,+Rounding!E$132,0)+IF(+Rounding!$C$133=$B36,+Rounding!E$133,0)</f>
        <v>0</v>
      </c>
      <c r="F36" s="658"/>
      <c r="G36" s="774">
        <f>+'Income-2021-leva'!G36/1000+IF(+Rounding!$G$131=$B36,+Rounding!H$131,0)+IF(+Rounding!$G$132=$B36,+Rounding!H$132,0)+IF(+Rounding!$G$133=$B36,+Rounding!H$133,0)</f>
        <v>0</v>
      </c>
      <c r="H36" s="775">
        <f>+'Income-2021-leva'!H36/1000+IF(+Rounding!$G$131=$B36,+Rounding!I$131,0)+IF(+Rounding!$G$132=$B36,+Rounding!I$132,0)+IF(+Rounding!$G$133=$B36,+Rounding!I$133,0)</f>
        <v>0</v>
      </c>
      <c r="I36" s="658"/>
      <c r="J36" s="774">
        <f>+'Income-2021-leva'!J36/1000+IF(+Rounding!$K$131=$B36,+Rounding!L$131,0)+IF(+Rounding!$K$132=$B36,+Rounding!L$132,0)+IF(+Rounding!$K$133=$B36,+Rounding!L$133,0)</f>
        <v>0</v>
      </c>
      <c r="K36" s="775">
        <f>+'Income-2021-leva'!K36/1000+IF(+Rounding!$K$131=$B36,+Rounding!M$131,0)+IF(+Rounding!$K$132=$B36,+Rounding!M$132,0)+IF(+Rounding!$K$133=$B36,+Rounding!M$133,0)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+'Income-2021-leva'!D37/1000+IF(+Rounding!$C$131=$B37,+Rounding!D$131,0)+IF(+Rounding!$C$132=$B37,+Rounding!D$132,0)+IF(+Rounding!$C$133=$B37,+Rounding!D$133,0)</f>
        <v>18.179110000000001</v>
      </c>
      <c r="E37" s="777">
        <f>+'Income-2021-leva'!E37/1000+IF(+Rounding!$C$131=$B37,+Rounding!E$131,0)+IF(+Rounding!$C$132=$B37,+Rounding!E$132,0)+IF(+Rounding!$C$133=$B37,+Rounding!E$133,0)</f>
        <v>21.896259999999998</v>
      </c>
      <c r="F37" s="658"/>
      <c r="G37" s="776">
        <f>+'Income-2021-leva'!G37/1000+IF(+Rounding!$G$131=$B37,+Rounding!H$131,0)+IF(+Rounding!$G$132=$B37,+Rounding!H$132,0)+IF(+Rounding!$G$133=$B37,+Rounding!H$133,0)</f>
        <v>0</v>
      </c>
      <c r="H37" s="777">
        <f>+'Income-2021-leva'!H37/1000+IF(+Rounding!$G$131=$B37,+Rounding!I$131,0)+IF(+Rounding!$G$132=$B37,+Rounding!I$132,0)+IF(+Rounding!$G$133=$B37,+Rounding!I$133,0)</f>
        <v>0</v>
      </c>
      <c r="I37" s="658"/>
      <c r="J37" s="776">
        <f>+'Income-2021-leva'!J37/1000+IF(+Rounding!$K$131=$B37,+Rounding!L$131,0)+IF(+Rounding!$K$132=$B37,+Rounding!L$132,0)+IF(+Rounding!$K$133=$B37,+Rounding!L$133,0)</f>
        <v>0</v>
      </c>
      <c r="K37" s="777">
        <f>+'Income-2021-leva'!K37/1000+IF(+Rounding!$K$131=$B37,+Rounding!M$131,0)+IF(+Rounding!$K$132=$B37,+Rounding!M$132,0)+IF(+Rounding!$K$133=$B37,+Rounding!M$133,0)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18.179110000000001</v>
      </c>
      <c r="N37" s="777">
        <f>++E37+H37+K37+IF(+Rounding!$O$131=$B37,+Rounding!Q$131,0)+IF(+Rounding!$O$132=$B37,+Rounding!Q$132,0)+IF(+Rounding!$O$133=$B37,+Rounding!Q$133,0)</f>
        <v>21.896259999999998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18.179110000000001</v>
      </c>
      <c r="E38" s="779">
        <f>+SUM(E34:E37)</f>
        <v>21.896259999999998</v>
      </c>
      <c r="F38" s="658"/>
      <c r="G38" s="778">
        <f>+SUM(G34:G37)</f>
        <v>2.0087799999999998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20.187890000000003</v>
      </c>
      <c r="N38" s="779">
        <f>+SUM(N34:N37)</f>
        <v>21.896259999999998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864.22930999999994</v>
      </c>
      <c r="E40" s="783">
        <f>+E22+E27+E29+E32+E38</f>
        <v>2915.6112200000002</v>
      </c>
      <c r="F40" s="658"/>
      <c r="G40" s="782">
        <f>+G22+G27+G29+G32+G38</f>
        <v>2.0150199999999998</v>
      </c>
      <c r="H40" s="783">
        <f>+H22+H27+H29+H32+H38</f>
        <v>2.1940000000000001E-2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866.24432999999999</v>
      </c>
      <c r="N40" s="783">
        <f>+N22+N27+N29+N32+N38</f>
        <v>2915.6331599999999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+'Income-2021-leva'!D43/1000+IF(+Rounding!$C$131=$B43,+Rounding!D$131,0)+IF(+Rounding!$C$132=$B43,+Rounding!D$132,0)+IF(+Rounding!$C$133=$B43,+Rounding!D$133,0)</f>
        <v>591.04962999999998</v>
      </c>
      <c r="E43" s="775">
        <f>+'Income-2021-leva'!E43/1000+IF(+Rounding!$C$131=$B43,+Rounding!E$131,0)+IF(+Rounding!$C$132=$B43,+Rounding!E$132,0)+IF(+Rounding!$C$133=$B43,+Rounding!E$133,0)</f>
        <v>1341.2610300000001</v>
      </c>
      <c r="F43" s="658"/>
      <c r="G43" s="774">
        <f>+'Income-2021-leva'!G43/1000+IF(+Rounding!$G$131=$B43,+Rounding!H$131,0)+IF(+Rounding!$G$132=$B43,+Rounding!H$132,0)+IF(+Rounding!$G$133=$B43,+Rounding!H$133,0)</f>
        <v>113.71016</v>
      </c>
      <c r="H43" s="775">
        <f>+'Income-2021-leva'!H43/1000+IF(+Rounding!$G$131=$B43,+Rounding!I$131,0)+IF(+Rounding!$G$132=$B43,+Rounding!I$132,0)+IF(+Rounding!$G$133=$B43,+Rounding!I$133,0)</f>
        <v>99.242940000000004</v>
      </c>
      <c r="I43" s="658"/>
      <c r="J43" s="774">
        <f>+'Income-2021-leva'!J43/1000+IF(+Rounding!$K$131=$B43,+Rounding!L$131,0)+IF(+Rounding!$K$132=$B43,+Rounding!L$132,0)+IF(+Rounding!$K$133=$B43,+Rounding!L$133,0)</f>
        <v>0</v>
      </c>
      <c r="K43" s="775">
        <f>+'Income-2021-leva'!K43/1000+IF(+Rounding!$K$131=$B43,+Rounding!M$131,0)+IF(+Rounding!$K$132=$B43,+Rounding!M$132,0)+IF(+Rounding!$K$133=$B43,+Rounding!M$133,0)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704.75978999999995</v>
      </c>
      <c r="N43" s="775">
        <f>++E43+H43+K43+IF(+Rounding!$O$131=$B43,+Rounding!Q$131,0)+IF(+Rounding!$O$132=$B43,+Rounding!Q$132,0)+IF(+Rounding!$O$133=$B43,+Rounding!Q$133,0)</f>
        <v>1440.5039700000002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+'Income-2021-leva'!D44/1000+IF(+Rounding!$C$131=$B44,+Rounding!D$131,0)+IF(+Rounding!$C$132=$B44,+Rounding!D$132,0)+IF(+Rounding!$C$133=$B44,+Rounding!D$133,0)</f>
        <v>351.36596000000003</v>
      </c>
      <c r="E44" s="775">
        <f>+'Income-2021-leva'!E44/1000+IF(+Rounding!$C$131=$B44,+Rounding!E$131,0)+IF(+Rounding!$C$132=$B44,+Rounding!E$132,0)+IF(+Rounding!$C$133=$B44,+Rounding!E$133,0)</f>
        <v>878.60136</v>
      </c>
      <c r="F44" s="658"/>
      <c r="G44" s="774">
        <f>+'Income-2021-leva'!G44/1000+IF(+Rounding!$G$131=$B44,+Rounding!H$131,0)+IF(+Rounding!$G$132=$B44,+Rounding!H$132,0)+IF(+Rounding!$G$133=$B44,+Rounding!H$133,0)</f>
        <v>43.534230000000001</v>
      </c>
      <c r="H44" s="775">
        <f>+'Income-2021-leva'!H44/1000+IF(+Rounding!$G$131=$B44,+Rounding!I$131,0)+IF(+Rounding!$G$132=$B44,+Rounding!I$132,0)+IF(+Rounding!$G$133=$B44,+Rounding!I$133,0)</f>
        <v>118.63571</v>
      </c>
      <c r="I44" s="658"/>
      <c r="J44" s="774">
        <f>+'Income-2021-leva'!J44/1000+IF(+Rounding!$K$131=$B44,+Rounding!L$131,0)+IF(+Rounding!$K$132=$B44,+Rounding!L$132,0)+IF(+Rounding!$K$133=$B44,+Rounding!L$133,0)</f>
        <v>0</v>
      </c>
      <c r="K44" s="775">
        <f>+'Income-2021-leva'!K44/1000+IF(+Rounding!$K$131=$B44,+Rounding!M$131,0)+IF(+Rounding!$K$132=$B44,+Rounding!M$132,0)+IF(+Rounding!$K$133=$B44,+Rounding!M$133,0)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394.90019000000001</v>
      </c>
      <c r="N44" s="775">
        <f>++E44+H44+K44+IF(+Rounding!$O$131=$B44,+Rounding!Q$131,0)+IF(+Rounding!$O$132=$B44,+Rounding!Q$132,0)+IF(+Rounding!$O$133=$B44,+Rounding!Q$133,0)</f>
        <v>997.23707000000002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+'Income-2021-leva'!D45/1000+IF(+Rounding!$C$131=$B45,+Rounding!D$131,0)+IF(+Rounding!$C$132=$B45,+Rounding!D$132,0)+IF(+Rounding!$C$133=$B45,+Rounding!D$133,0)</f>
        <v>358.70715000000001</v>
      </c>
      <c r="E45" s="775">
        <f>+'Income-2021-leva'!E45/1000+IF(+Rounding!$C$131=$B45,+Rounding!E$131,0)+IF(+Rounding!$C$132=$B45,+Rounding!E$132,0)+IF(+Rounding!$C$133=$B45,+Rounding!E$133,0)</f>
        <v>704.53318000000002</v>
      </c>
      <c r="F45" s="658"/>
      <c r="G45" s="774">
        <f>+'Income-2021-leva'!G45/1000+IF(+Rounding!$G$131=$B45,+Rounding!H$131,0)+IF(+Rounding!$G$132=$B45,+Rounding!H$132,0)+IF(+Rounding!$G$133=$B45,+Rounding!H$133,0)</f>
        <v>0</v>
      </c>
      <c r="H45" s="775">
        <f>+'Income-2021-leva'!H45/1000+IF(+Rounding!$G$131=$B45,+Rounding!I$131,0)+IF(+Rounding!$G$132=$B45,+Rounding!I$132,0)+IF(+Rounding!$G$133=$B45,+Rounding!I$133,0)</f>
        <v>0</v>
      </c>
      <c r="I45" s="658"/>
      <c r="J45" s="774">
        <f>+'Income-2021-leva'!J45/1000+IF(+Rounding!$K$131=$B45,+Rounding!L$131,0)+IF(+Rounding!$K$132=$B45,+Rounding!L$132,0)+IF(+Rounding!$K$133=$B45,+Rounding!L$133,0)</f>
        <v>1080.0670700000001</v>
      </c>
      <c r="K45" s="775">
        <f>+'Income-2021-leva'!K45/1000+IF(+Rounding!$K$131=$B45,+Rounding!M$131,0)+IF(+Rounding!$K$132=$B45,+Rounding!M$132,0)+IF(+Rounding!$K$133=$B45,+Rounding!M$133,0)</f>
        <v>1683.7336699999998</v>
      </c>
      <c r="L45" s="658"/>
      <c r="M45" s="774">
        <f>++D45+G45+J45+IF(+Rounding!$O$131=$B45,+Rounding!P$131,0)+IF(+Rounding!$O$132=$B45,+Rounding!P$132,0)+IF(+Rounding!$O$133=$B45,+Rounding!P$133,0)</f>
        <v>1438.77422</v>
      </c>
      <c r="N45" s="775">
        <f>++E45+H45+K45+IF(+Rounding!$O$131=$B45,+Rounding!Q$131,0)+IF(+Rounding!$O$132=$B45,+Rounding!Q$132,0)+IF(+Rounding!$O$133=$B45,+Rounding!Q$133,0)</f>
        <v>2388.26685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+'Income-2021-leva'!D46/1000+IF(+Rounding!$C$131=$B46,+Rounding!D$131,0)+IF(+Rounding!$C$132=$B46,+Rounding!D$132,0)+IF(+Rounding!$C$133=$B46,+Rounding!D$133,0)</f>
        <v>3050.8162200000002</v>
      </c>
      <c r="E46" s="775">
        <f>+'Income-2021-leva'!E46/1000+IF(+Rounding!$C$131=$B46,+Rounding!E$131,0)+IF(+Rounding!$C$132=$B46,+Rounding!E$132,0)+IF(+Rounding!$C$133=$B46,+Rounding!E$133,0)</f>
        <v>6228.8636200000001</v>
      </c>
      <c r="F46" s="658"/>
      <c r="G46" s="774">
        <f>+'Income-2021-leva'!G46/1000+IF(+Rounding!$G$131=$B46,+Rounding!H$131,0)+IF(+Rounding!$G$132=$B46,+Rounding!H$132,0)+IF(+Rounding!$G$133=$B46,+Rounding!H$133,0)</f>
        <v>176.52754000000002</v>
      </c>
      <c r="H46" s="775">
        <f>+'Income-2021-leva'!H46/1000+IF(+Rounding!$G$131=$B46,+Rounding!I$131,0)+IF(+Rounding!$G$132=$B46,+Rounding!I$132,0)+IF(+Rounding!$G$133=$B46,+Rounding!I$133,0)</f>
        <v>668.70798000000002</v>
      </c>
      <c r="I46" s="658"/>
      <c r="J46" s="774">
        <f>+'Income-2021-leva'!J46/1000+IF(+Rounding!$K$131=$B46,+Rounding!L$131,0)+IF(+Rounding!$K$132=$B46,+Rounding!L$132,0)+IF(+Rounding!$K$133=$B46,+Rounding!L$133,0)</f>
        <v>0</v>
      </c>
      <c r="K46" s="775">
        <f>+'Income-2021-leva'!K46/1000+IF(+Rounding!$K$131=$B46,+Rounding!M$131,0)+IF(+Rounding!$K$132=$B46,+Rounding!M$132,0)+IF(+Rounding!$K$133=$B46,+Rounding!M$133,0)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3227.3437600000002</v>
      </c>
      <c r="N46" s="775">
        <f>++E46+H46+K46+IF(+Rounding!$O$131=$B46,+Rounding!Q$131,0)+IF(+Rounding!$O$132=$B46,+Rounding!Q$132,0)+IF(+Rounding!$O$133=$B46,+Rounding!Q$133,0)</f>
        <v>6897.5716000000002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+'Income-2021-leva'!D47/1000+IF(+Rounding!$C$131=$B47,+Rounding!D$131,0)+IF(+Rounding!$C$132=$B47,+Rounding!D$132,0)+IF(+Rounding!$C$133=$B47,+Rounding!D$133,0)</f>
        <v>675.68671999999992</v>
      </c>
      <c r="E47" s="775">
        <f>+'Income-2021-leva'!E47/1000+IF(+Rounding!$C$131=$B47,+Rounding!E$131,0)+IF(+Rounding!$C$132=$B47,+Rounding!E$132,0)+IF(+Rounding!$C$133=$B47,+Rounding!E$133,0)</f>
        <v>1240.08825</v>
      </c>
      <c r="F47" s="658"/>
      <c r="G47" s="774">
        <f>+'Income-2021-leva'!G47/1000+IF(+Rounding!$G$131=$B47,+Rounding!H$131,0)+IF(+Rounding!$G$132=$B47,+Rounding!H$132,0)+IF(+Rounding!$G$133=$B47,+Rounding!H$133,0)</f>
        <v>36.44014</v>
      </c>
      <c r="H47" s="775">
        <f>+'Income-2021-leva'!H47/1000+IF(+Rounding!$G$131=$B47,+Rounding!I$131,0)+IF(+Rounding!$G$132=$B47,+Rounding!I$132,0)+IF(+Rounding!$G$133=$B47,+Rounding!I$133,0)</f>
        <v>134.82830999999999</v>
      </c>
      <c r="I47" s="658"/>
      <c r="J47" s="774">
        <f>+'Income-2021-leva'!J47/1000+IF(+Rounding!$K$131=$B47,+Rounding!L$131,0)+IF(+Rounding!$K$132=$B47,+Rounding!L$132,0)+IF(+Rounding!$K$133=$B47,+Rounding!L$133,0)</f>
        <v>0</v>
      </c>
      <c r="K47" s="775">
        <f>+'Income-2021-leva'!K47/1000+IF(+Rounding!$K$131=$B47,+Rounding!M$131,0)+IF(+Rounding!$K$132=$B47,+Rounding!M$132,0)+IF(+Rounding!$K$133=$B47,+Rounding!M$133,0)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712.12685999999997</v>
      </c>
      <c r="N47" s="775">
        <f>++E47+H47+K47+IF(+Rounding!$O$131=$B47,+Rounding!Q$131,0)+IF(+Rounding!$O$132=$B47,+Rounding!Q$132,0)+IF(+Rounding!$O$133=$B47,+Rounding!Q$133,0)</f>
        <v>1374.9165600000001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+'Income-2021-leva'!D48/1000+IF(+Rounding!$C$131=$B48,+Rounding!D$131,0)+IF(+Rounding!$C$132=$B48,+Rounding!D$132,0)+IF(+Rounding!$C$133=$B48,+Rounding!D$133,0)</f>
        <v>18.931180000000001</v>
      </c>
      <c r="E48" s="775">
        <f>+'Income-2021-leva'!E48/1000+IF(+Rounding!$C$131=$B48,+Rounding!E$131,0)+IF(+Rounding!$C$132=$B48,+Rounding!E$132,0)+IF(+Rounding!$C$133=$B48,+Rounding!E$133,0)</f>
        <v>33.21875</v>
      </c>
      <c r="F48" s="658"/>
      <c r="G48" s="774">
        <f>+'Income-2021-leva'!G48/1000+IF(+Rounding!$G$131=$B48,+Rounding!H$131,0)+IF(+Rounding!$G$132=$B48,+Rounding!H$132,0)+IF(+Rounding!$G$133=$B48,+Rounding!H$133,0)</f>
        <v>0</v>
      </c>
      <c r="H48" s="775">
        <f>+'Income-2021-leva'!H48/1000+IF(+Rounding!$G$131=$B48,+Rounding!I$131,0)+IF(+Rounding!$G$132=$B48,+Rounding!I$132,0)+IF(+Rounding!$G$133=$B48,+Rounding!I$133,0)</f>
        <v>0</v>
      </c>
      <c r="I48" s="658"/>
      <c r="J48" s="774">
        <f>+'Income-2021-leva'!J48/1000+IF(+Rounding!$K$131=$B48,+Rounding!L$131,0)+IF(+Rounding!$K$132=$B48,+Rounding!L$132,0)+IF(+Rounding!$K$133=$B48,+Rounding!L$133,0)</f>
        <v>0</v>
      </c>
      <c r="K48" s="775">
        <f>+'Income-2021-leva'!K48/1000+IF(+Rounding!$K$131=$B48,+Rounding!M$131,0)+IF(+Rounding!$K$132=$B48,+Rounding!M$132,0)+IF(+Rounding!$K$133=$B48,+Rounding!M$133,0)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18.931180000000001</v>
      </c>
      <c r="N48" s="775">
        <f>+E48+H48+K48+IF(+Rounding!$O$131=$B48,+Rounding!Q$131,0)+IF(+Rounding!$O$132=$B48,+Rounding!Q$132,0)+IF(+Rounding!$O$133=$B48,+Rounding!Q$133,0)+Q48</f>
        <v>33.21875</v>
      </c>
      <c r="O48" s="152"/>
      <c r="P48" s="1220">
        <f>+'Income-2021-leva'!P48/1000</f>
        <v>0</v>
      </c>
      <c r="Q48" s="1682">
        <f>+'Income-2021-leva'!Q48/1000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+'Income-2021-leva'!D49/1000+IF(+Rounding!$C$131=$B49,+Rounding!D$131,0)+IF(+Rounding!$C$132=$B49,+Rounding!D$132,0)+IF(+Rounding!$C$133=$B49,+Rounding!D$133,0)</f>
        <v>5.8705699999999998</v>
      </c>
      <c r="E49" s="775">
        <f>+'Income-2021-leva'!E49/1000+IF(+Rounding!$C$131=$B49,+Rounding!E$131,0)+IF(+Rounding!$C$132=$B49,+Rounding!E$132,0)+IF(+Rounding!$C$133=$B49,+Rounding!E$133,0)</f>
        <v>13.886839999999999</v>
      </c>
      <c r="F49" s="658"/>
      <c r="G49" s="774">
        <f>+'Income-2021-leva'!G49/1000+IF(+Rounding!$G$131=$B49,+Rounding!H$131,0)+IF(+Rounding!$G$132=$B49,+Rounding!H$132,0)+IF(+Rounding!$G$133=$B49,+Rounding!H$133,0)</f>
        <v>4.02658</v>
      </c>
      <c r="H49" s="775">
        <f>+'Income-2021-leva'!H49/1000+IF(+Rounding!$G$131=$B49,+Rounding!I$131,0)+IF(+Rounding!$G$132=$B49,+Rounding!I$132,0)+IF(+Rounding!$G$133=$B49,+Rounding!I$133,0)</f>
        <v>3.4626000000000001</v>
      </c>
      <c r="I49" s="658"/>
      <c r="J49" s="774">
        <f>+'Income-2021-leva'!J49/1000+IF(+Rounding!$K$131=$B49,+Rounding!L$131,0)+IF(+Rounding!$K$132=$B49,+Rounding!L$132,0)+IF(+Rounding!$K$133=$B49,+Rounding!L$133,0)</f>
        <v>0</v>
      </c>
      <c r="K49" s="775">
        <f>+'Income-2021-leva'!K49/1000+IF(+Rounding!$K$131=$B49,+Rounding!M$131,0)+IF(+Rounding!$K$132=$B49,+Rounding!M$132,0)+IF(+Rounding!$K$133=$B49,+Rounding!M$133,0)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9.8971499999999999</v>
      </c>
      <c r="N49" s="775">
        <f>++E49+H49+K49+IF(+Rounding!$O$131=$B49,+Rounding!Q$131,0)+IF(+Rounding!$O$132=$B49,+Rounding!Q$132,0)+IF(+Rounding!$O$133=$B49,+Rounding!Q$133,0)</f>
        <v>17.349440000000001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+'Income-2021-leva'!D50/1000+IF(+Rounding!$C$131=$B50,+Rounding!D$131,0)+IF(+Rounding!$C$132=$B50,+Rounding!D$132,0)+IF(+Rounding!$C$133=$B50,+Rounding!D$133,0)</f>
        <v>15.46984</v>
      </c>
      <c r="E50" s="775">
        <f>+'Income-2021-leva'!E50/1000+IF(+Rounding!$C$131=$B50,+Rounding!E$131,0)+IF(+Rounding!$C$132=$B50,+Rounding!E$132,0)+IF(+Rounding!$C$133=$B50,+Rounding!E$133,0)</f>
        <v>76.603560000000002</v>
      </c>
      <c r="F50" s="658"/>
      <c r="G50" s="774">
        <f>+'Income-2021-leva'!G50/1000+IF(+Rounding!$G$131=$B50,+Rounding!H$131,0)+IF(+Rounding!$G$132=$B50,+Rounding!H$132,0)+IF(+Rounding!$G$133=$B50,+Rounding!H$133,0)</f>
        <v>6.1439999999999995E-2</v>
      </c>
      <c r="H50" s="775">
        <f>+'Income-2021-leva'!H50/1000+IF(+Rounding!$G$131=$B50,+Rounding!I$131,0)+IF(+Rounding!$G$132=$B50,+Rounding!I$132,0)+IF(+Rounding!$G$133=$B50,+Rounding!I$133,0)</f>
        <v>0</v>
      </c>
      <c r="I50" s="658"/>
      <c r="J50" s="774">
        <f>+'Income-2021-leva'!J50/1000+IF(+Rounding!$K$131=$B50,+Rounding!L$131,0)+IF(+Rounding!$K$132=$B50,+Rounding!L$132,0)+IF(+Rounding!$K$133=$B50,+Rounding!L$133,0)</f>
        <v>0</v>
      </c>
      <c r="K50" s="775">
        <f>+'Income-2021-leva'!K50/1000+IF(+Rounding!$K$131=$B50,+Rounding!M$131,0)+IF(+Rounding!$K$132=$B50,+Rounding!M$132,0)+IF(+Rounding!$K$133=$B50,+Rounding!M$133,0)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15.531279999999999</v>
      </c>
      <c r="N50" s="775">
        <f>++E50+H50+K50+IF(+Rounding!$O$131=$B50,+Rounding!Q$131,0)+IF(+Rounding!$O$132=$B50,+Rounding!Q$132,0)+IF(+Rounding!$O$133=$B50,+Rounding!Q$133,0)</f>
        <v>76.603560000000002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+'Income-2021-leva'!D51/1000+IF(+Rounding!$C$131=$B51,+Rounding!D$131,0)+IF(+Rounding!$C$132=$B51,+Rounding!D$132,0)+IF(+Rounding!$C$133=$B51,+Rounding!D$133,0)</f>
        <v>101.49849</v>
      </c>
      <c r="E51" s="775">
        <f>+'Income-2021-leva'!E51/1000+IF(+Rounding!$C$131=$B51,+Rounding!E$131,0)+IF(+Rounding!$C$132=$B51,+Rounding!E$132,0)+IF(+Rounding!$C$133=$B51,+Rounding!E$133,0)</f>
        <v>197.40957</v>
      </c>
      <c r="F51" s="658"/>
      <c r="G51" s="774">
        <f>+'Income-2021-leva'!G51/1000+IF(+Rounding!$G$131=$B51,+Rounding!H$131,0)+IF(+Rounding!$G$132=$B51,+Rounding!H$132,0)+IF(+Rounding!$G$133=$B51,+Rounding!H$133,0)</f>
        <v>0.21475</v>
      </c>
      <c r="H51" s="775">
        <f>+'Income-2021-leva'!H51/1000+IF(+Rounding!$G$131=$B51,+Rounding!I$131,0)+IF(+Rounding!$G$132=$B51,+Rounding!I$132,0)+IF(+Rounding!$G$133=$B51,+Rounding!I$133,0)</f>
        <v>0</v>
      </c>
      <c r="I51" s="658"/>
      <c r="J51" s="774">
        <f>+'Income-2021-leva'!J51/1000+IF(+Rounding!$K$131=$B51,+Rounding!L$131,0)+IF(+Rounding!$K$132=$B51,+Rounding!L$132,0)+IF(+Rounding!$K$133=$B51,+Rounding!L$133,0)</f>
        <v>0</v>
      </c>
      <c r="K51" s="775">
        <f>+'Income-2021-leva'!K51/1000+IF(+Rounding!$K$131=$B51,+Rounding!M$131,0)+IF(+Rounding!$K$132=$B51,+Rounding!M$132,0)+IF(+Rounding!$K$133=$B51,+Rounding!M$133,0)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101.71324</v>
      </c>
      <c r="N51" s="775">
        <f>++E51+H51+K51+IF(+Rounding!$O$131=$B51,+Rounding!Q$131,0)+IF(+Rounding!$O$132=$B51,+Rounding!Q$132,0)+IF(+Rounding!$O$133=$B51,+Rounding!Q$133,0)</f>
        <v>197.40957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+'Income-2021-leva'!D52/1000+IF(+Rounding!$C$131=$B52,+Rounding!D$131,0)+IF(+Rounding!$C$132=$B52,+Rounding!D$132,0)+IF(+Rounding!$C$133=$B52,+Rounding!D$133,0)</f>
        <v>0</v>
      </c>
      <c r="E52" s="777">
        <f>+'Income-2021-leva'!E52/1000+IF(+Rounding!$C$131=$B52,+Rounding!E$131,0)+IF(+Rounding!$C$132=$B52,+Rounding!E$132,0)+IF(+Rounding!$C$133=$B52,+Rounding!E$133,0)</f>
        <v>-208.96715</v>
      </c>
      <c r="F52" s="658"/>
      <c r="G52" s="776">
        <f>+'Income-2021-leva'!G52/1000+IF(+Rounding!$G$131=$B52,+Rounding!H$131,0)+IF(+Rounding!$G$132=$B52,+Rounding!H$132,0)+IF(+Rounding!$G$133=$B52,+Rounding!H$133,0)</f>
        <v>0</v>
      </c>
      <c r="H52" s="777">
        <f>+'Income-2021-leva'!H52/1000+IF(+Rounding!$G$131=$B52,+Rounding!I$131,0)+IF(+Rounding!$G$132=$B52,+Rounding!I$132,0)+IF(+Rounding!$G$133=$B52,+Rounding!I$133,0)</f>
        <v>0</v>
      </c>
      <c r="I52" s="658"/>
      <c r="J52" s="776">
        <f>+'Income-2021-leva'!J52/1000+IF(+Rounding!$K$131=$B52,+Rounding!L$131,0)+IF(+Rounding!$K$132=$B52,+Rounding!L$132,0)+IF(+Rounding!$K$133=$B52,+Rounding!L$133,0)</f>
        <v>0</v>
      </c>
      <c r="K52" s="777">
        <f>+'Income-2021-leva'!K52/1000+IF(+Rounding!$K$131=$B52,+Rounding!M$131,0)+IF(+Rounding!$K$132=$B52,+Rounding!M$132,0)+IF(+Rounding!$K$133=$B52,+Rounding!M$133,0)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-208.96715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5169.3957599999994</v>
      </c>
      <c r="E53" s="787">
        <f>+SUM(E43:E52)</f>
        <v>10505.49901</v>
      </c>
      <c r="F53" s="658"/>
      <c r="G53" s="786">
        <f>+SUM(G43:G52)</f>
        <v>374.51483999999999</v>
      </c>
      <c r="H53" s="787">
        <f>+SUM(H43:H52)</f>
        <v>1024.87754</v>
      </c>
      <c r="I53" s="658"/>
      <c r="J53" s="786">
        <f>+SUM(J43:J52)</f>
        <v>1080.0670700000001</v>
      </c>
      <c r="K53" s="787">
        <f>+SUM(K43:K52)</f>
        <v>1683.7336699999998</v>
      </c>
      <c r="L53" s="658"/>
      <c r="M53" s="786">
        <f>+SUM(M43:M52)</f>
        <v>6623.9776699999993</v>
      </c>
      <c r="N53" s="787">
        <f>+SUM(N43:N52)</f>
        <v>13214.110219999999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2173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73" t="str">
        <f>+'Income-2021-leva'!P54:Q54</f>
        <v>O K</v>
      </c>
      <c r="Q54" s="2573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+'Income-2021-leva'!D55/1000+IF(+Rounding!$C$131=$B55,+Rounding!D$131,0)+IF(+Rounding!$C$132=$B55,+Rounding!D$132,0)+IF(+Rounding!$C$133=$B55,+Rounding!D$133,0)</f>
        <v>10.774979999999999</v>
      </c>
      <c r="E55" s="775">
        <f>+'Income-2021-leva'!E55/1000+IF(+Rounding!$C$131=$B55,+Rounding!E$131,0)+IF(+Rounding!$C$132=$B55,+Rounding!E$132,0)+IF(+Rounding!$C$133=$B55,+Rounding!E$133,0)</f>
        <v>13.844049999999999</v>
      </c>
      <c r="F55" s="658"/>
      <c r="G55" s="774">
        <f>+'Income-2021-leva'!G55/1000+IF(+Rounding!$G$131=$B55,+Rounding!H$131,0)+IF(+Rounding!$G$132=$B55,+Rounding!H$132,0)+IF(+Rounding!$G$133=$B55,+Rounding!H$133,0)</f>
        <v>0</v>
      </c>
      <c r="H55" s="775">
        <f>+'Income-2021-leva'!H55/1000+IF(+Rounding!$G$131=$B55,+Rounding!I$131,0)+IF(+Rounding!$G$132=$B55,+Rounding!I$132,0)+IF(+Rounding!$G$133=$B55,+Rounding!I$133,0)</f>
        <v>0</v>
      </c>
      <c r="I55" s="658"/>
      <c r="J55" s="774">
        <f>+'Income-2021-leva'!J55/1000+IF(+Rounding!$K$131=$B55,+Rounding!L$131,0)+IF(+Rounding!$K$132=$B55,+Rounding!L$132,0)+IF(+Rounding!$K$133=$B55,+Rounding!L$133,0)</f>
        <v>0</v>
      </c>
      <c r="K55" s="775">
        <f>+'Income-2021-leva'!K55/1000+IF(+Rounding!$K$131=$B55,+Rounding!M$131,0)+IF(+Rounding!$K$132=$B55,+Rounding!M$132,0)+IF(+Rounding!$K$133=$B55,+Rounding!M$133,0)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10.774979999999999</v>
      </c>
      <c r="N55" s="775">
        <f>++E55+H55+K55+IF(+Rounding!$O$131=$B55,+Rounding!Q$131,0)+IF(+Rounding!$O$132=$B55,+Rounding!Q$132,0)+IF(+Rounding!$O$133=$B55,+Rounding!Q$133,0)</f>
        <v>13.844049999999999</v>
      </c>
      <c r="O55" s="152"/>
      <c r="P55" s="2609" t="str">
        <f>+'Income-2021-leva'!P55:Q55</f>
        <v>O K</v>
      </c>
      <c r="Q55" s="2609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+'Income-2021-leva'!D56/1000+IF(+Rounding!$C$131=$B56,+Rounding!D$131,0)+IF(+Rounding!$C$132=$B56,+Rounding!D$132,0)+IF(+Rounding!$C$133=$B56,+Rounding!D$133,0)</f>
        <v>0</v>
      </c>
      <c r="E56" s="775">
        <f>+'Income-2021-leva'!E56/1000+IF(+Rounding!$C$131=$B56,+Rounding!E$131,0)+IF(+Rounding!$C$132=$B56,+Rounding!E$132,0)+IF(+Rounding!$C$133=$B56,+Rounding!E$133,0)</f>
        <v>155.91479999999999</v>
      </c>
      <c r="F56" s="658"/>
      <c r="G56" s="774">
        <f>+'Income-2021-leva'!G56/1000+IF(+Rounding!$G$131=$B56,+Rounding!H$131,0)+IF(+Rounding!$G$132=$B56,+Rounding!H$132,0)+IF(+Rounding!$G$133=$B56,+Rounding!H$133,0)</f>
        <v>0</v>
      </c>
      <c r="H56" s="775">
        <f>+'Income-2021-leva'!H56/1000+IF(+Rounding!$G$131=$B56,+Rounding!I$131,0)+IF(+Rounding!$G$132=$B56,+Rounding!I$132,0)+IF(+Rounding!$G$133=$B56,+Rounding!I$133,0)</f>
        <v>0</v>
      </c>
      <c r="I56" s="658"/>
      <c r="J56" s="774">
        <f>+'Income-2021-leva'!J56/1000+IF(+Rounding!$K$131=$B56,+Rounding!L$131,0)+IF(+Rounding!$K$132=$B56,+Rounding!L$132,0)+IF(+Rounding!$K$133=$B56,+Rounding!L$133,0)</f>
        <v>0</v>
      </c>
      <c r="K56" s="775">
        <f>+'Income-2021-leva'!K56/1000+IF(+Rounding!$K$131=$B56,+Rounding!M$131,0)+IF(+Rounding!$K$132=$B56,+Rounding!M$132,0)+IF(+Rounding!$K$133=$B56,+Rounding!M$133,0)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155.91479999999999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+'Income-2021-leva'!D57/1000+IF(+Rounding!$C$131=$B57,+Rounding!D$131,0)+IF(+Rounding!$C$132=$B57,+Rounding!D$132,0)+IF(+Rounding!$C$133=$B57,+Rounding!D$133,0)</f>
        <v>0</v>
      </c>
      <c r="E57" s="777">
        <f>+'Income-2021-leva'!E57/1000+IF(+Rounding!$C$131=$B57,+Rounding!E$131,0)+IF(+Rounding!$C$132=$B57,+Rounding!E$132,0)+IF(+Rounding!$C$133=$B57,+Rounding!E$133,0)</f>
        <v>0</v>
      </c>
      <c r="F57" s="658"/>
      <c r="G57" s="776">
        <f>+'Income-2021-leva'!G57/1000+IF(+Rounding!$G$131=$B57,+Rounding!H$131,0)+IF(+Rounding!$G$132=$B57,+Rounding!H$132,0)+IF(+Rounding!$G$133=$B57,+Rounding!H$133,0)</f>
        <v>0</v>
      </c>
      <c r="H57" s="777">
        <f>+'Income-2021-leva'!H57/1000+IF(+Rounding!$G$131=$B57,+Rounding!I$131,0)+IF(+Rounding!$G$132=$B57,+Rounding!I$132,0)+IF(+Rounding!$G$133=$B57,+Rounding!I$133,0)</f>
        <v>0</v>
      </c>
      <c r="I57" s="658"/>
      <c r="J57" s="776">
        <f>+'Income-2021-leva'!J57/1000+IF(+Rounding!$K$131=$B57,+Rounding!L$131,0)+IF(+Rounding!$K$132=$B57,+Rounding!L$132,0)+IF(+Rounding!$K$133=$B57,+Rounding!L$133,0)</f>
        <v>0</v>
      </c>
      <c r="K57" s="777">
        <f>+'Income-2021-leva'!K57/1000+IF(+Rounding!$K$131=$B57,+Rounding!M$131,0)+IF(+Rounding!$K$132=$B57,+Rounding!M$132,0)+IF(+Rounding!$K$133=$B57,+Rounding!M$133,0)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10.774979999999999</v>
      </c>
      <c r="E58" s="787">
        <f>+SUM(E55:E57)</f>
        <v>169.75885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10.774979999999999</v>
      </c>
      <c r="N58" s="787">
        <f>+SUM(N55:N57)</f>
        <v>169.75885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+'Income-2021-leva'!D60/1000+IF(+Rounding!$C$131=$B60,+Rounding!D$131,0)+IF(+Rounding!$C$132=$B60,+Rounding!D$132,0)+IF(+Rounding!$C$133=$B60,+Rounding!D$133,0)</f>
        <v>0</v>
      </c>
      <c r="E60" s="775">
        <f>+'Income-2021-leva'!E60/1000+IF(+Rounding!$C$131=$B60,+Rounding!E$131,0)+IF(+Rounding!$C$132=$B60,+Rounding!E$132,0)+IF(+Rounding!$C$133=$B60,+Rounding!E$133,0)</f>
        <v>0</v>
      </c>
      <c r="F60" s="658"/>
      <c r="G60" s="774">
        <f>+'Income-2021-leva'!G60/1000+IF(+Rounding!$G$131=$B60,+Rounding!H$131,0)+IF(+Rounding!$G$132=$B60,+Rounding!H$132,0)+IF(+Rounding!$G$133=$B60,+Rounding!H$133,0)</f>
        <v>0</v>
      </c>
      <c r="H60" s="775">
        <f>+'Income-2021-leva'!H60/1000+IF(+Rounding!$G$131=$B60,+Rounding!I$131,0)+IF(+Rounding!$G$132=$B60,+Rounding!I$132,0)+IF(+Rounding!$G$133=$B60,+Rounding!I$133,0)</f>
        <v>0</v>
      </c>
      <c r="I60" s="658"/>
      <c r="J60" s="774">
        <f>+'Income-2021-leva'!J60/1000+IF(+Rounding!$K$131=$B60,+Rounding!L$131,0)+IF(+Rounding!$K$132=$B60,+Rounding!L$132,0)+IF(+Rounding!$K$133=$B60,+Rounding!L$133,0)</f>
        <v>0</v>
      </c>
      <c r="K60" s="775">
        <f>+'Income-2021-leva'!K60/1000+IF(+Rounding!$K$131=$B60,+Rounding!M$131,0)+IF(+Rounding!$K$132=$B60,+Rounding!M$132,0)+IF(+Rounding!$K$133=$B60,+Rounding!M$133,0)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+'Income-2021-leva'!D61/1000+IF(+Rounding!$C$131=$B61,+Rounding!D$131,0)+IF(+Rounding!$C$132=$B61,+Rounding!D$132,0)+IF(+Rounding!$C$133=$B61,+Rounding!D$133,0)</f>
        <v>0</v>
      </c>
      <c r="E61" s="777">
        <f>+'Income-2021-leva'!E61/1000+IF(+Rounding!$C$131=$B61,+Rounding!E$131,0)+IF(+Rounding!$C$132=$B61,+Rounding!E$132,0)+IF(+Rounding!$C$133=$B61,+Rounding!E$133,0)</f>
        <v>0</v>
      </c>
      <c r="F61" s="658"/>
      <c r="G61" s="776">
        <f>+'Income-2021-leva'!G61/1000+IF(+Rounding!$G$131=$B61,+Rounding!H$131,0)+IF(+Rounding!$G$132=$B61,+Rounding!H$132,0)+IF(+Rounding!$G$133=$B61,+Rounding!H$133,0)</f>
        <v>0</v>
      </c>
      <c r="H61" s="777">
        <f>+'Income-2021-leva'!H61/1000+IF(+Rounding!$G$131=$B61,+Rounding!I$131,0)+IF(+Rounding!$G$132=$B61,+Rounding!I$132,0)+IF(+Rounding!$G$133=$B61,+Rounding!I$133,0)</f>
        <v>0</v>
      </c>
      <c r="I61" s="658"/>
      <c r="J61" s="776">
        <f>+'Income-2021-leva'!J61/1000+IF(+Rounding!$K$131=$B61,+Rounding!L$131,0)+IF(+Rounding!$K$132=$B61,+Rounding!L$132,0)+IF(+Rounding!$K$133=$B61,+Rounding!L$133,0)</f>
        <v>0</v>
      </c>
      <c r="K61" s="777">
        <f>+'Income-2021-leva'!K61/1000+IF(+Rounding!$K$131=$B61,+Rounding!M$131,0)+IF(+Rounding!$K$132=$B61,+Rounding!M$132,0)+IF(+Rounding!$K$133=$B61,+Rounding!M$133,0)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+'Income-2021-leva'!D64/1000+IF(+Rounding!$C$131=$B64,+Rounding!D$131,0)+IF(+Rounding!$C$132=$B64,+Rounding!D$132,0)+IF(+Rounding!$C$133=$B64,+Rounding!D$133,0)</f>
        <v>40.081150000000001</v>
      </c>
      <c r="E64" s="775">
        <f>+'Income-2021-leva'!E64/1000+IF(+Rounding!$C$131=$B64,+Rounding!E$131,0)+IF(+Rounding!$C$132=$B64,+Rounding!E$132,0)+IF(+Rounding!$C$133=$B64,+Rounding!E$133,0)</f>
        <v>51.719089999999994</v>
      </c>
      <c r="F64" s="658"/>
      <c r="G64" s="774">
        <f>+'Income-2021-leva'!G64/1000+IF(+Rounding!$G$131=$B64,+Rounding!H$131,0)+IF(+Rounding!$G$132=$B64,+Rounding!H$132,0)+IF(+Rounding!$G$133=$B64,+Rounding!H$133,0)</f>
        <v>3.40985</v>
      </c>
      <c r="H64" s="775">
        <f>+'Income-2021-leva'!H64/1000+IF(+Rounding!$G$131=$B64,+Rounding!I$131,0)+IF(+Rounding!$G$132=$B64,+Rounding!I$132,0)+IF(+Rounding!$G$133=$B64,+Rounding!I$133,0)</f>
        <v>8.1670499999999997</v>
      </c>
      <c r="I64" s="658"/>
      <c r="J64" s="774">
        <f>+'Income-2021-leva'!J64/1000+IF(+Rounding!$K$131=$B64,+Rounding!L$131,0)+IF(+Rounding!$K$132=$B64,+Rounding!L$132,0)+IF(+Rounding!$K$133=$B64,+Rounding!L$133,0)</f>
        <v>0</v>
      </c>
      <c r="K64" s="775">
        <f>+'Income-2021-leva'!K64/1000+IF(+Rounding!$K$131=$B64,+Rounding!M$131,0)+IF(+Rounding!$K$132=$B64,+Rounding!M$132,0)+IF(+Rounding!$K$133=$B64,+Rounding!M$133,0)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43.491</v>
      </c>
      <c r="N64" s="775">
        <f>++E64+H64+K64+IF(+Rounding!$O$131=$B64,+Rounding!Q$131,0)+IF(+Rounding!$O$132=$B64,+Rounding!Q$132,0)+IF(+Rounding!$O$133=$B64,+Rounding!Q$133,0)</f>
        <v>59.886139999999997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+'Income-2021-leva'!D65/1000+IF(+Rounding!$C$131=$B65,+Rounding!D$131,0)+IF(+Rounding!$C$132=$B65,+Rounding!D$132,0)+IF(+Rounding!$C$133=$B65,+Rounding!D$133,0)</f>
        <v>0</v>
      </c>
      <c r="E65" s="775">
        <f>+'Income-2021-leva'!E65/1000+IF(+Rounding!$C$131=$B65,+Rounding!E$131,0)+IF(+Rounding!$C$132=$B65,+Rounding!E$132,0)+IF(+Rounding!$C$133=$B65,+Rounding!E$133,0)</f>
        <v>0</v>
      </c>
      <c r="F65" s="658"/>
      <c r="G65" s="774">
        <f>+'Income-2021-leva'!G65/1000+IF(+Rounding!$G$131=$B65,+Rounding!H$131,0)+IF(+Rounding!$G$132=$B65,+Rounding!H$132,0)+IF(+Rounding!$G$133=$B65,+Rounding!H$133,0)</f>
        <v>0</v>
      </c>
      <c r="H65" s="775">
        <f>+'Income-2021-leva'!H65/1000+IF(+Rounding!$G$131=$B65,+Rounding!I$131,0)+IF(+Rounding!$G$132=$B65,+Rounding!I$132,0)+IF(+Rounding!$G$133=$B65,+Rounding!I$133,0)</f>
        <v>0</v>
      </c>
      <c r="I65" s="658"/>
      <c r="J65" s="774">
        <f>+'Income-2021-leva'!J65/1000+IF(+Rounding!$K$131=$B65,+Rounding!L$131,0)+IF(+Rounding!$K$132=$B65,+Rounding!L$132,0)+IF(+Rounding!$K$133=$B65,+Rounding!L$133,0)</f>
        <v>0</v>
      </c>
      <c r="K65" s="775">
        <f>+'Income-2021-leva'!K65/1000+IF(+Rounding!$K$131=$B65,+Rounding!M$131,0)+IF(+Rounding!$K$132=$B65,+Rounding!M$132,0)+IF(+Rounding!$K$133=$B65,+Rounding!M$133,0)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40.081150000000001</v>
      </c>
      <c r="E66" s="787">
        <f>++SUM(E64:E65)</f>
        <v>51.719089999999994</v>
      </c>
      <c r="F66" s="658"/>
      <c r="G66" s="786">
        <f>++SUM(G64:G65)</f>
        <v>3.40985</v>
      </c>
      <c r="H66" s="787">
        <f>++SUM(H64:H65)</f>
        <v>8.1670499999999997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43.491</v>
      </c>
      <c r="N66" s="787">
        <f>++SUM(N64:N65)</f>
        <v>59.886139999999997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+'Income-2021-leva'!D68/1000+IF(+Rounding!$C$131=$B68,+Rounding!D$131,0)+IF(+Rounding!$C$132=$B68,+Rounding!D$132,0)+IF(+Rounding!$C$133=$B68,+Rounding!D$133,0)</f>
        <v>181.989</v>
      </c>
      <c r="E68" s="775">
        <f>+'Income-2021-leva'!E68/1000+IF(+Rounding!$C$131=$B68,+Rounding!E$131,0)+IF(+Rounding!$C$132=$B68,+Rounding!E$132,0)+IF(+Rounding!$C$133=$B68,+Rounding!E$133,0)</f>
        <v>263.47826000000003</v>
      </c>
      <c r="F68" s="658"/>
      <c r="G68" s="774">
        <f>+'Income-2021-leva'!G68/1000+IF(+Rounding!$G$131=$B68,+Rounding!H$131,0)+IF(+Rounding!$G$132=$B68,+Rounding!H$132,0)+IF(+Rounding!$G$133=$B68,+Rounding!H$133,0)</f>
        <v>30.68289</v>
      </c>
      <c r="H68" s="775">
        <f>+'Income-2021-leva'!H68/1000+IF(+Rounding!$G$131=$B68,+Rounding!I$131,0)+IF(+Rounding!$G$132=$B68,+Rounding!I$132,0)+IF(+Rounding!$G$133=$B68,+Rounding!I$133,0)</f>
        <v>209.99114</v>
      </c>
      <c r="I68" s="658"/>
      <c r="J68" s="774">
        <f>+'Income-2021-leva'!J68/1000+IF(+Rounding!$K$131=$B68,+Rounding!L$131,0)+IF(+Rounding!$K$132=$B68,+Rounding!L$132,0)+IF(+Rounding!$K$133=$B68,+Rounding!L$133,0)</f>
        <v>0</v>
      </c>
      <c r="K68" s="775">
        <f>+'Income-2021-leva'!K68/1000+IF(+Rounding!$K$131=$B68,+Rounding!M$131,0)+IF(+Rounding!$K$132=$B68,+Rounding!M$132,0)+IF(+Rounding!$K$133=$B68,+Rounding!M$133,0)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212.67189000000002</v>
      </c>
      <c r="N68" s="775">
        <f>++E68+H68+K68+IF(+Rounding!$O$131=$B68,+Rounding!Q$131,0)+IF(+Rounding!$O$132=$B68,+Rounding!Q$132,0)+IF(+Rounding!$O$133=$B68,+Rounding!Q$133,0)</f>
        <v>473.46940000000006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+'Income-2021-leva'!D69/1000+IF(+Rounding!$C$131=$B69,+Rounding!D$131,0)+IF(+Rounding!$C$132=$B69,+Rounding!D$132,0)+IF(+Rounding!$C$133=$B69,+Rounding!D$133,0)</f>
        <v>0.68799999999999994</v>
      </c>
      <c r="E69" s="775">
        <f>+'Income-2021-leva'!E69/1000+IF(+Rounding!$C$131=$B69,+Rounding!E$131,0)+IF(+Rounding!$C$132=$B69,+Rounding!E$132,0)+IF(+Rounding!$C$133=$B69,+Rounding!E$133,0)</f>
        <v>64.022000000000006</v>
      </c>
      <c r="F69" s="658"/>
      <c r="G69" s="774">
        <f>+'Income-2021-leva'!G69/1000+IF(+Rounding!$G$131=$B69,+Rounding!H$131,0)+IF(+Rounding!$G$132=$B69,+Rounding!H$132,0)+IF(+Rounding!$G$133=$B69,+Rounding!H$133,0)</f>
        <v>0</v>
      </c>
      <c r="H69" s="775">
        <f>+'Income-2021-leva'!H69/1000+IF(+Rounding!$G$131=$B69,+Rounding!I$131,0)+IF(+Rounding!$G$132=$B69,+Rounding!I$132,0)+IF(+Rounding!$G$133=$B69,+Rounding!I$133,0)</f>
        <v>0</v>
      </c>
      <c r="I69" s="658"/>
      <c r="J69" s="774">
        <f>+'Income-2021-leva'!J69/1000+IF(+Rounding!$K$131=$B69,+Rounding!L$131,0)+IF(+Rounding!$K$132=$B69,+Rounding!L$132,0)+IF(+Rounding!$K$133=$B69,+Rounding!L$133,0)</f>
        <v>0</v>
      </c>
      <c r="K69" s="775">
        <f>+'Income-2021-leva'!K69/1000+IF(+Rounding!$K$131=$B69,+Rounding!M$131,0)+IF(+Rounding!$K$132=$B69,+Rounding!M$132,0)+IF(+Rounding!$K$133=$B69,+Rounding!M$133,0)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0.68799999999999994</v>
      </c>
      <c r="N69" s="775">
        <f>++E69+H69+K69+IF(+Rounding!$O$131=$B69,+Rounding!Q$131,0)+IF(+Rounding!$O$132=$B69,+Rounding!Q$132,0)+IF(+Rounding!$O$133=$B69,+Rounding!Q$133,0)</f>
        <v>64.022000000000006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182.67699999999999</v>
      </c>
      <c r="E70" s="787">
        <f>++SUM(E68:E69)</f>
        <v>327.50026000000003</v>
      </c>
      <c r="F70" s="658"/>
      <c r="G70" s="786">
        <f>++SUM(G68:G69)</f>
        <v>30.68289</v>
      </c>
      <c r="H70" s="787">
        <f>++SUM(H68:H69)</f>
        <v>209.99114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213.35989000000001</v>
      </c>
      <c r="N70" s="787">
        <f>++SUM(N68:N69)</f>
        <v>537.49140000000011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+'Income-2021-leva'!D72/1000+IF(+Rounding!$C$131=$B72,+Rounding!D$131,0)+IF(+Rounding!$C$132=$B72,+Rounding!D$132,0)+IF(+Rounding!$C$133=$B72,+Rounding!D$133,0)</f>
        <v>527.09370999999999</v>
      </c>
      <c r="E72" s="787">
        <f>+'Income-2021-leva'!E72/1000+IF(+Rounding!$C$131=$B72,+Rounding!E$131,0)+IF(+Rounding!$C$132=$B72,+Rounding!E$132,0)+IF(+Rounding!$C$133=$B72,+Rounding!E$133,0)</f>
        <v>5</v>
      </c>
      <c r="F72" s="658"/>
      <c r="G72" s="786">
        <f>+'Income-2021-leva'!G72/1000+IF(+Rounding!$G$131=$B72,+Rounding!H$131,0)+IF(+Rounding!$G$132=$B72,+Rounding!H$132,0)+IF(+Rounding!$G$133=$B72,+Rounding!H$133,0)</f>
        <v>1401.17209</v>
      </c>
      <c r="H72" s="787">
        <f>+'Income-2021-leva'!H72/1000+IF(+Rounding!$G$131=$B72,+Rounding!I$131,0)+IF(+Rounding!$G$132=$B72,+Rounding!I$132,0)+IF(+Rounding!$G$133=$B72,+Rounding!I$133,0)</f>
        <v>6552.0852800000002</v>
      </c>
      <c r="I72" s="658"/>
      <c r="J72" s="786">
        <f>+'Income-2021-leva'!J72/1000+IF(+Rounding!$K$131=$B72,+Rounding!L$131,0)+IF(+Rounding!$K$132=$B72,+Rounding!L$132,0)+IF(+Rounding!$K$133=$B72,+Rounding!L$133,0)</f>
        <v>-883.46311000000003</v>
      </c>
      <c r="K72" s="787">
        <f>+'Income-2021-leva'!K72/1000+IF(+Rounding!$K$131=$B72,+Rounding!M$131,0)+IF(+Rounding!$K$132=$B72,+Rounding!M$132,0)+IF(+Rounding!$K$133=$B72,+Rounding!M$133,0)</f>
        <v>-6557.0852800000002</v>
      </c>
      <c r="L72" s="658"/>
      <c r="M72" s="786">
        <f>++D72+G72+J72+IF(+Rounding!$O$131=$B72,+Rounding!P$131,0)+IF(+Rounding!$O$132=$B72,+Rounding!P$132,0)+IF(+Rounding!$O$133=$B72,+Rounding!P$133,0)</f>
        <v>1044.80269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+'Income-2021-leva'!D74/1000+IF(+Rounding!$C$131=$B74,+Rounding!D$131,0)+IF(+Rounding!$C$132=$B74,+Rounding!D$132,0)+IF(+Rounding!$C$133=$B74,+Rounding!D$133,0)</f>
        <v>0</v>
      </c>
      <c r="E74" s="787">
        <f>+'Income-2021-leva'!E74/1000+IF(+Rounding!$C$131=$B74,+Rounding!E$131,0)+IF(+Rounding!$C$132=$B74,+Rounding!E$132,0)+IF(+Rounding!$C$133=$B74,+Rounding!E$133,0)</f>
        <v>0</v>
      </c>
      <c r="F74" s="658"/>
      <c r="G74" s="786">
        <f>+'Income-2021-leva'!G74/1000+IF(+Rounding!$G$131=$B74,+Rounding!H$131,0)+IF(+Rounding!$G$132=$B74,+Rounding!H$132,0)+IF(+Rounding!$G$133=$B74,+Rounding!H$133,0)</f>
        <v>0</v>
      </c>
      <c r="H74" s="787">
        <f>+'Income-2021-leva'!H74/1000+IF(+Rounding!$G$131=$B74,+Rounding!I$131,0)+IF(+Rounding!$G$132=$B74,+Rounding!I$132,0)+IF(+Rounding!$G$133=$B74,+Rounding!I$133,0)</f>
        <v>0</v>
      </c>
      <c r="I74" s="658"/>
      <c r="J74" s="786">
        <f>+'Income-2021-leva'!J74/1000+IF(+Rounding!$K$131=$B74,+Rounding!L$131,0)+IF(+Rounding!$K$132=$B74,+Rounding!L$132,0)+IF(+Rounding!$K$133=$B74,+Rounding!L$133,0)</f>
        <v>0</v>
      </c>
      <c r="K74" s="787">
        <f>+'Income-2021-leva'!K74/1000+IF(+Rounding!$K$131=$B74,+Rounding!M$131,0)+IF(+Rounding!$K$132=$B74,+Rounding!M$132,0)+IF(+Rounding!$K$133=$B74,+Rounding!M$133,0)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+'Income-2021-leva'!P74/1000</f>
        <v>0</v>
      </c>
      <c r="Q74" s="1945">
        <f>+'Income-2021-leva'!Q74/1000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+'Income-2021-leva'!D75/1000</f>
        <v>0</v>
      </c>
      <c r="E75" s="1893">
        <f>+'Income-2021-leva'!E75/1000</f>
        <v>0</v>
      </c>
      <c r="F75" s="658"/>
      <c r="G75" s="1892">
        <f>+'Income-2021-leva'!G75/1000</f>
        <v>0</v>
      </c>
      <c r="H75" s="1893">
        <f>+'Income-2021-leva'!H75/1000</f>
        <v>0</v>
      </c>
      <c r="I75" s="658"/>
      <c r="J75" s="1892">
        <f>+'Income-2021-leva'!J75/1000</f>
        <v>0</v>
      </c>
      <c r="K75" s="1893">
        <f>+'Income-2021-leva'!K75/1000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73" t="str">
        <f>+'Income-2021-leva'!P75:Q75</f>
        <v>O K</v>
      </c>
      <c r="Q75" s="2573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614">
        <f>+IF(P75="O K",0,"N o ")</f>
        <v>0</v>
      </c>
      <c r="Q76" s="2614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5930.0225999999993</v>
      </c>
      <c r="E77" s="789">
        <f>+E53+E58+E62+E66+E70+E72+E74</f>
        <v>11059.477210000001</v>
      </c>
      <c r="F77" s="658"/>
      <c r="G77" s="788">
        <f>+G53+G58+G62+G66+G70+G72+G74</f>
        <v>1809.7796699999999</v>
      </c>
      <c r="H77" s="789">
        <f>+H53+H58+H62+H66+H70+H72+H74</f>
        <v>7795.1210100000008</v>
      </c>
      <c r="I77" s="658"/>
      <c r="J77" s="788">
        <f>+J53+J58+J62+J66+J70+J72+J74</f>
        <v>196.60396000000003</v>
      </c>
      <c r="K77" s="789">
        <f>+K53+K58+K62+K66+K70+K72+K74</f>
        <v>-4873.3516100000006</v>
      </c>
      <c r="L77" s="658"/>
      <c r="M77" s="788">
        <f>+M53+M58+M62+M66+M70+M72+M74</f>
        <v>7936.4062299999987</v>
      </c>
      <c r="N77" s="789">
        <f>+N53+N58+N62+N66+N70+N72+N74</f>
        <v>13981.24661</v>
      </c>
      <c r="O77" s="152"/>
      <c r="P77" s="2609" t="str">
        <f>+'Income-2021-leva'!P77:Q77</f>
        <v>O K</v>
      </c>
      <c r="Q77" s="2609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+'Income-2021-leva'!D79/1000+IF(+Rounding!$C$131=$B79,+Rounding!D$131,0)+IF(+Rounding!$C$132=$B79,+Rounding!D$132,0)+IF(+Rounding!$C$133=$B79,+Rounding!D$133,0)</f>
        <v>5540.2530500000003</v>
      </c>
      <c r="E79" s="775">
        <f>+'Income-2021-leva'!E79/1000+IF(+Rounding!$C$131=$B79,+Rounding!E$131,0)+IF(+Rounding!$C$132=$B79,+Rounding!E$132,0)+IF(+Rounding!$C$133=$B79,+Rounding!E$133,0)</f>
        <v>9809.7363800000003</v>
      </c>
      <c r="F79" s="658"/>
      <c r="G79" s="774">
        <f>+'Income-2021-leva'!G79/1000+IF(+Rounding!$G$131=$B79,+Rounding!H$131,0)+IF(+Rounding!$G$132=$B79,+Rounding!H$132,0)+IF(+Rounding!$G$133=$B79,+Rounding!H$133,0)</f>
        <v>4889.3438599999999</v>
      </c>
      <c r="H79" s="775">
        <f>+'Income-2021-leva'!H79/1000+IF(+Rounding!$G$131=$B79,+Rounding!I$131,0)+IF(+Rounding!$G$132=$B79,+Rounding!I$132,0)+IF(+Rounding!$G$133=$B79,+Rounding!I$133,0)</f>
        <v>1961.9527499999999</v>
      </c>
      <c r="I79" s="658"/>
      <c r="J79" s="774">
        <f>+'Income-2021-leva'!J79/1000+IF(+Rounding!$K$131=$B79,+Rounding!L$131,0)+IF(+Rounding!$K$132=$B79,+Rounding!L$132,0)+IF(+Rounding!$K$133=$B79,+Rounding!L$133,0)</f>
        <v>0</v>
      </c>
      <c r="K79" s="775">
        <f>+'Income-2021-leva'!K79/1000+IF(+Rounding!$K$131=$B79,+Rounding!M$131,0)+IF(+Rounding!$K$132=$B79,+Rounding!M$132,0)+IF(+Rounding!$K$133=$B79,+Rounding!M$133,0)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10429.59691</v>
      </c>
      <c r="N79" s="775">
        <f>++E79+H79+K79+IF(+Rounding!$O$131=$B79,+Rounding!Q$131,0)+IF(+Rounding!$O$132=$B79,+Rounding!Q$132,0)+IF(+Rounding!$O$133=$B79,+Rounding!Q$133,0)</f>
        <v>11771.689130000001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+'Income-2021-leva'!D80/1000+IF(+Rounding!$C$131=$B80,+Rounding!D$131,0)+IF(+Rounding!$C$132=$B80,+Rounding!D$132,0)+IF(+Rounding!$C$133=$B80,+Rounding!D$133,0)</f>
        <v>0</v>
      </c>
      <c r="E80" s="775">
        <f>+'Income-2021-leva'!E80/1000+IF(+Rounding!$C$131=$B80,+Rounding!E$131,0)+IF(+Rounding!$C$132=$B80,+Rounding!E$132,0)+IF(+Rounding!$C$133=$B80,+Rounding!E$133,0)</f>
        <v>-14.38086</v>
      </c>
      <c r="F80" s="658"/>
      <c r="G80" s="774">
        <f>+'Income-2021-leva'!G80/1000+IF(+Rounding!$G$131=$B80,+Rounding!H$131,0)+IF(+Rounding!$G$132=$B80,+Rounding!H$132,0)+IF(+Rounding!$G$133=$B80,+Rounding!H$133,0)</f>
        <v>0</v>
      </c>
      <c r="H80" s="775">
        <f>+'Income-2021-leva'!H80/1000+IF(+Rounding!$G$131=$B80,+Rounding!I$131,0)+IF(+Rounding!$G$132=$B80,+Rounding!I$132,0)+IF(+Rounding!$G$133=$B80,+Rounding!I$133,0)</f>
        <v>0</v>
      </c>
      <c r="I80" s="658"/>
      <c r="J80" s="774">
        <f>+'Income-2021-leva'!J80/1000+IF(+Rounding!$K$131=$B80,+Rounding!L$131,0)+IF(+Rounding!$K$132=$B80,+Rounding!L$132,0)+IF(+Rounding!$K$133=$B80,+Rounding!L$133,0)</f>
        <v>0</v>
      </c>
      <c r="K80" s="775">
        <f>+'Income-2021-leva'!K80/1000+IF(+Rounding!$K$131=$B80,+Rounding!M$131,0)+IF(+Rounding!$K$132=$B80,+Rounding!M$132,0)+IF(+Rounding!$K$133=$B80,+Rounding!M$133,0)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-14.38086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5540.2530500000003</v>
      </c>
      <c r="E81" s="791">
        <f>+SUM(E79:E80)</f>
        <v>9795.355520000001</v>
      </c>
      <c r="F81" s="658"/>
      <c r="G81" s="790">
        <f>+SUM(G79:G80)</f>
        <v>4889.3438599999999</v>
      </c>
      <c r="H81" s="791">
        <f>+SUM(H79:H80)</f>
        <v>1961.9527499999999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10429.59691</v>
      </c>
      <c r="N81" s="791">
        <f>+SUM(N79:N80)</f>
        <v>11757.308270000001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+'Income-2021-leva'!D83/1000+IF(+Rounding!$C$131=$B83,+Rounding!D$131,0)+IF(+Rounding!$C$132=$B83,+Rounding!D$132,0)+IF(+Rounding!$C$133=$B83,+Rounding!D$133,0)</f>
        <v>0</v>
      </c>
      <c r="E83" s="775">
        <f>+'Income-2021-leva'!E83/1000+IF(+Rounding!$C$131=$B83,+Rounding!E$131,0)+IF(+Rounding!$C$132=$B83,+Rounding!E$132,0)+IF(+Rounding!$C$133=$B83,+Rounding!E$133,0)</f>
        <v>0</v>
      </c>
      <c r="F83" s="658"/>
      <c r="G83" s="774">
        <f>+'Income-2021-leva'!G83/1000+IF(+Rounding!$G$131=$B83,+Rounding!H$131,0)+IF(+Rounding!$G$132=$B83,+Rounding!H$132,0)+IF(+Rounding!$G$133=$B83,+Rounding!H$133,0)</f>
        <v>0</v>
      </c>
      <c r="H83" s="775">
        <f>+'Income-2021-leva'!H83/1000+IF(+Rounding!$G$131=$B83,+Rounding!I$131,0)+IF(+Rounding!$G$132=$B83,+Rounding!I$132,0)+IF(+Rounding!$G$133=$B83,+Rounding!I$133,0)</f>
        <v>0</v>
      </c>
      <c r="I83" s="658"/>
      <c r="J83" s="774">
        <f>+'Income-2021-leva'!J83/1000+IF(+Rounding!$K$131=$B83,+Rounding!L$131,0)+IF(+Rounding!$K$132=$B83,+Rounding!L$132,0)+IF(+Rounding!$K$133=$B83,+Rounding!L$133,0)</f>
        <v>0</v>
      </c>
      <c r="K83" s="775">
        <f>+'Income-2021-leva'!K83/1000+IF(+Rounding!$K$131=$B83,+Rounding!M$131,0)+IF(+Rounding!$K$132=$B83,+Rounding!M$132,0)+IF(+Rounding!$K$133=$B83,+Rounding!M$133,0)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+'Income-2021-leva'!D84/1000+IF(+Rounding!$C$131=$B84,+Rounding!D$131,0)+IF(+Rounding!$C$132=$B84,+Rounding!D$132,0)+IF(+Rounding!$C$133=$B84,+Rounding!D$133,0)</f>
        <v>0</v>
      </c>
      <c r="E84" s="775">
        <f>+'Income-2021-leva'!E84/1000+IF(+Rounding!$C$131=$B84,+Rounding!E$131,0)+IF(+Rounding!$C$132=$B84,+Rounding!E$132,0)+IF(+Rounding!$C$133=$B84,+Rounding!E$133,0)</f>
        <v>0</v>
      </c>
      <c r="F84" s="658"/>
      <c r="G84" s="774">
        <f>+'Income-2021-leva'!G84/1000+IF(+Rounding!$G$131=$B84,+Rounding!H$131,0)+IF(+Rounding!$G$132=$B84,+Rounding!H$132,0)+IF(+Rounding!$G$133=$B84,+Rounding!H$133,0)</f>
        <v>0</v>
      </c>
      <c r="H84" s="775">
        <f>+'Income-2021-leva'!H84/1000+IF(+Rounding!$G$131=$B84,+Rounding!I$131,0)+IF(+Rounding!$G$132=$B84,+Rounding!I$132,0)+IF(+Rounding!$G$133=$B84,+Rounding!I$133,0)</f>
        <v>0</v>
      </c>
      <c r="I84" s="658"/>
      <c r="J84" s="774">
        <f>+'Income-2021-leva'!J84/1000+IF(+Rounding!$K$131=$B84,+Rounding!L$131,0)+IF(+Rounding!$K$132=$B84,+Rounding!L$132,0)+IF(+Rounding!$K$133=$B84,+Rounding!L$133,0)</f>
        <v>0</v>
      </c>
      <c r="K84" s="775">
        <f>+'Income-2021-leva'!K84/1000+IF(+Rounding!$K$131=$B84,+Rounding!M$131,0)+IF(+Rounding!$K$132=$B84,+Rounding!M$132,0)+IF(+Rounding!$K$133=$B84,+Rounding!M$133,0)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+'Income-2021-leva'!D88/1000+IF(+Rounding!$C$131=$B88,+Rounding!D$131,0)+IF(+Rounding!$C$132=$B88,+Rounding!D$132,0)+IF(+Rounding!$C$133=$B88,+Rounding!D$133,0)</f>
        <v>-11.81273</v>
      </c>
      <c r="E88" s="775">
        <f>+'Income-2021-leva'!E88/1000+IF(+Rounding!$C$131=$B88,+Rounding!E$131,0)+IF(+Rounding!$C$132=$B88,+Rounding!E$132,0)+IF(+Rounding!$C$133=$B88,+Rounding!E$133,0)</f>
        <v>226.56723000000002</v>
      </c>
      <c r="F88" s="658"/>
      <c r="G88" s="774">
        <f>+'Income-2021-leva'!G88/1000+IF(+Rounding!$G$131=$B88,+Rounding!H$131,0)+IF(+Rounding!$G$132=$B88,+Rounding!H$132,0)+IF(+Rounding!$G$133=$B88,+Rounding!H$133,0)</f>
        <v>-1.78</v>
      </c>
      <c r="H88" s="775">
        <f>+'Income-2021-leva'!H88/1000+IF(+Rounding!$G$131=$B88,+Rounding!I$131,0)+IF(+Rounding!$G$132=$B88,+Rounding!I$132,0)+IF(+Rounding!$G$133=$B88,+Rounding!I$133,0)</f>
        <v>-47.878830000000001</v>
      </c>
      <c r="I88" s="658"/>
      <c r="J88" s="774">
        <f>+'Income-2021-leva'!J88/1000+IF(+Rounding!$K$131=$B88,+Rounding!L$131,0)+IF(+Rounding!$K$132=$B88,+Rounding!L$132,0)+IF(+Rounding!$K$133=$B88,+Rounding!L$133,0)</f>
        <v>0</v>
      </c>
      <c r="K88" s="775">
        <f>+'Income-2021-leva'!K88/1000+IF(+Rounding!$K$131=$B88,+Rounding!M$131,0)+IF(+Rounding!$K$132=$B88,+Rounding!M$132,0)+IF(+Rounding!$K$133=$B88,+Rounding!M$133,0)</f>
        <v>-155.91479999999999</v>
      </c>
      <c r="L88" s="658"/>
      <c r="M88" s="774">
        <f>++D88+G88+J88+IF(+Rounding!$O$131=$B88,+Rounding!P$131,0)+IF(+Rounding!$O$132=$B88,+Rounding!P$132,0)+IF(+Rounding!$O$133=$B88,+Rounding!P$133,0)</f>
        <v>-13.59273</v>
      </c>
      <c r="N88" s="775">
        <f>++E88+H88+K88+IF(+Rounding!$O$131=$B88,+Rounding!Q$131,0)+IF(+Rounding!$O$132=$B88,+Rounding!Q$132,0)+IF(+Rounding!$O$133=$B88,+Rounding!Q$133,0)</f>
        <v>22.773600000000044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+'Income-2021-leva'!D89/1000+IF(+Rounding!$C$131=$B89,+Rounding!D$131,0)+IF(+Rounding!$C$132=$B89,+Rounding!D$132,0)+IF(+Rounding!$C$133=$B89,+Rounding!D$133,0)</f>
        <v>0</v>
      </c>
      <c r="E89" s="775">
        <f>+'Income-2021-leva'!E89/1000+IF(+Rounding!$C$131=$B89,+Rounding!E$131,0)+IF(+Rounding!$C$132=$B89,+Rounding!E$132,0)+IF(+Rounding!$C$133=$B89,+Rounding!E$133,0)</f>
        <v>0</v>
      </c>
      <c r="F89" s="658"/>
      <c r="G89" s="774">
        <f>+'Income-2021-leva'!G89/1000+IF(+Rounding!$G$131=$B89,+Rounding!H$131,0)+IF(+Rounding!$G$132=$B89,+Rounding!H$132,0)+IF(+Rounding!$G$133=$B89,+Rounding!H$133,0)</f>
        <v>0</v>
      </c>
      <c r="H89" s="775">
        <f>+'Income-2021-leva'!H89/1000+IF(+Rounding!$G$131=$B89,+Rounding!I$131,0)+IF(+Rounding!$G$132=$B89,+Rounding!I$132,0)+IF(+Rounding!$G$133=$B89,+Rounding!I$133,0)</f>
        <v>0</v>
      </c>
      <c r="I89" s="658"/>
      <c r="J89" s="774">
        <f>+'Income-2021-leva'!J89/1000+IF(+Rounding!$K$131=$B89,+Rounding!L$131,0)+IF(+Rounding!$K$132=$B89,+Rounding!L$132,0)+IF(+Rounding!$K$133=$B89,+Rounding!L$133,0)</f>
        <v>0</v>
      </c>
      <c r="K89" s="775">
        <f>+'Income-2021-leva'!K89/1000+IF(+Rounding!$K$131=$B89,+Rounding!M$131,0)+IF(+Rounding!$K$132=$B89,+Rounding!M$132,0)+IF(+Rounding!$K$133=$B89,+Rounding!M$133,0)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-11.81273</v>
      </c>
      <c r="E90" s="795">
        <f>+SUM(E88:E89)</f>
        <v>226.56723000000002</v>
      </c>
      <c r="F90" s="658"/>
      <c r="G90" s="794">
        <f>+SUM(G88:G89)</f>
        <v>-1.78</v>
      </c>
      <c r="H90" s="795">
        <f>+SUM(H88:H89)</f>
        <v>-47.878830000000001</v>
      </c>
      <c r="I90" s="658"/>
      <c r="J90" s="794">
        <f>+SUM(J88:J89)</f>
        <v>0</v>
      </c>
      <c r="K90" s="795">
        <f>+SUM(K88:K89)</f>
        <v>-155.91479999999999</v>
      </c>
      <c r="L90" s="658"/>
      <c r="M90" s="794">
        <f>+SUM(M88:M89)</f>
        <v>-13.59273</v>
      </c>
      <c r="N90" s="795">
        <f>+SUM(N88:N89)</f>
        <v>22.773600000000044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+'Income-2021-leva'!D92/1000+IF(+Rounding!$C$131=$B92,+Rounding!D$131,0)+IF(+Rounding!$C$132=$B92,+Rounding!D$132,0)+IF(+Rounding!$C$133=$B92,+Rounding!D$133,0)</f>
        <v>0</v>
      </c>
      <c r="E92" s="775">
        <f>+'Income-2021-leva'!E92/1000+IF(+Rounding!$C$131=$B92,+Rounding!E$131,0)+IF(+Rounding!$C$132=$B92,+Rounding!E$132,0)+IF(+Rounding!$C$133=$B92,+Rounding!E$133,0)</f>
        <v>-21.610939999999999</v>
      </c>
      <c r="F92" s="658"/>
      <c r="G92" s="774">
        <f>+'Income-2021-leva'!G92/1000+IF(+Rounding!$G$131=$B92,+Rounding!H$131,0)+IF(+Rounding!$G$132=$B92,+Rounding!H$132,0)+IF(+Rounding!$G$133=$B92,+Rounding!H$133,0)</f>
        <v>0</v>
      </c>
      <c r="H92" s="775">
        <f>+'Income-2021-leva'!H92/1000+IF(+Rounding!$G$131=$B92,+Rounding!I$131,0)+IF(+Rounding!$G$132=$B92,+Rounding!I$132,0)+IF(+Rounding!$G$133=$B92,+Rounding!I$133,0)</f>
        <v>0</v>
      </c>
      <c r="I92" s="658"/>
      <c r="J92" s="774">
        <f>+'Income-2021-leva'!J92/1000+IF(+Rounding!$K$131=$B92,+Rounding!L$131,0)+IF(+Rounding!$K$132=$B92,+Rounding!L$132,0)+IF(+Rounding!$K$133=$B92,+Rounding!L$133,0)</f>
        <v>0</v>
      </c>
      <c r="K92" s="775">
        <f>+'Income-2021-leva'!K92/1000+IF(+Rounding!$K$131=$B92,+Rounding!M$131,0)+IF(+Rounding!$K$132=$B92,+Rounding!M$132,0)+IF(+Rounding!$K$133=$B92,+Rounding!M$133,0)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-21.610939999999999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+'Income-2021-leva'!D93/1000+IF(+Rounding!$C$131=$B93,+Rounding!D$131,0)+IF(+Rounding!$C$132=$B93,+Rounding!D$132,0)+IF(+Rounding!$C$133=$B93,+Rounding!D$133,0)</f>
        <v>0</v>
      </c>
      <c r="E93" s="775">
        <f>+'Income-2021-leva'!E93/1000+IF(+Rounding!$C$131=$B93,+Rounding!E$131,0)+IF(+Rounding!$C$132=$B93,+Rounding!E$132,0)+IF(+Rounding!$C$133=$B93,+Rounding!E$133,0)</f>
        <v>0</v>
      </c>
      <c r="F93" s="658"/>
      <c r="G93" s="774">
        <f>+'Income-2021-leva'!G93/1000+IF(+Rounding!$G$131=$B93,+Rounding!H$131,0)+IF(+Rounding!$G$132=$B93,+Rounding!H$132,0)+IF(+Rounding!$G$133=$B93,+Rounding!H$133,0)</f>
        <v>0</v>
      </c>
      <c r="H93" s="775">
        <f>+'Income-2021-leva'!H93/1000+IF(+Rounding!$G$131=$B93,+Rounding!I$131,0)+IF(+Rounding!$G$132=$B93,+Rounding!I$132,0)+IF(+Rounding!$G$133=$B93,+Rounding!I$133,0)</f>
        <v>0</v>
      </c>
      <c r="I93" s="658"/>
      <c r="J93" s="774">
        <f>+'Income-2021-leva'!J93/1000+IF(+Rounding!$K$131=$B93,+Rounding!L$131,0)+IF(+Rounding!$K$132=$B93,+Rounding!L$132,0)+IF(+Rounding!$K$133=$B93,+Rounding!L$133,0)</f>
        <v>0</v>
      </c>
      <c r="K93" s="775">
        <f>+'Income-2021-leva'!K93/1000+IF(+Rounding!$K$131=$B93,+Rounding!M$131,0)+IF(+Rounding!$K$132=$B93,+Rounding!M$132,0)+IF(+Rounding!$K$133=$B93,+Rounding!M$133,0)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+'Income-2021-leva'!D94/1000+IF(+Rounding!$C$131=$B94,+Rounding!D$131,0)+IF(+Rounding!$C$132=$B94,+Rounding!D$132,0)+IF(+Rounding!$C$133=$B94,+Rounding!D$133,0)</f>
        <v>0</v>
      </c>
      <c r="E94" s="775">
        <f>+'Income-2021-leva'!E94/1000+IF(+Rounding!$C$131=$B94,+Rounding!E$131,0)+IF(+Rounding!$C$132=$B94,+Rounding!E$132,0)+IF(+Rounding!$C$133=$B94,+Rounding!E$133,0)</f>
        <v>0</v>
      </c>
      <c r="F94" s="658"/>
      <c r="G94" s="774">
        <f>+'Income-2021-leva'!G94/1000+IF(+Rounding!$G$131=$B94,+Rounding!H$131,0)+IF(+Rounding!$G$132=$B94,+Rounding!H$132,0)+IF(+Rounding!$G$133=$B94,+Rounding!H$133,0)</f>
        <v>0</v>
      </c>
      <c r="H94" s="775">
        <f>+'Income-2021-leva'!H94/1000+IF(+Rounding!$G$131=$B94,+Rounding!I$131,0)+IF(+Rounding!$G$132=$B94,+Rounding!I$132,0)+IF(+Rounding!$G$133=$B94,+Rounding!I$133,0)</f>
        <v>0</v>
      </c>
      <c r="I94" s="658"/>
      <c r="J94" s="774">
        <f>+'Income-2021-leva'!J94/1000+IF(+Rounding!$K$131=$B94,+Rounding!L$131,0)+IF(+Rounding!$K$132=$B94,+Rounding!L$132,0)+IF(+Rounding!$K$133=$B94,+Rounding!L$133,0)</f>
        <v>0</v>
      </c>
      <c r="K94" s="775">
        <f>+'Income-2021-leva'!K94/1000+IF(+Rounding!$K$131=$B94,+Rounding!M$131,0)+IF(+Rounding!$K$132=$B94,+Rounding!M$132,0)+IF(+Rounding!$K$133=$B94,+Rounding!M$133,0)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-21.610939999999999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-21.610939999999999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+'Income-2021-leva'!D97/1000+IF(+Rounding!$C$131=$B97,+Rounding!D$131,0)+IF(+Rounding!$C$132=$B97,+Rounding!D$132,0)+IF(+Rounding!$C$133=$B97,+Rounding!D$133,0)</f>
        <v>0</v>
      </c>
      <c r="E97" s="775">
        <f>+'Income-2021-leva'!E97/1000+IF(+Rounding!$C$131=$B97,+Rounding!E$131,0)+IF(+Rounding!$C$132=$B97,+Rounding!E$132,0)+IF(+Rounding!$C$133=$B97,+Rounding!E$133,0)</f>
        <v>0</v>
      </c>
      <c r="F97" s="658"/>
      <c r="G97" s="774">
        <f>+'Income-2021-leva'!G97/1000+IF(+Rounding!$G$131=$B97,+Rounding!H$131,0)+IF(+Rounding!$G$132=$B97,+Rounding!H$132,0)+IF(+Rounding!$G$133=$B97,+Rounding!H$133,0)</f>
        <v>0</v>
      </c>
      <c r="H97" s="775">
        <f>+'Income-2021-leva'!H97/1000+IF(+Rounding!$G$131=$B97,+Rounding!I$131,0)+IF(+Rounding!$G$132=$B97,+Rounding!I$132,0)+IF(+Rounding!$G$133=$B97,+Rounding!I$133,0)</f>
        <v>0</v>
      </c>
      <c r="I97" s="658"/>
      <c r="J97" s="774">
        <f>+'Income-2021-leva'!J97/1000+IF(+Rounding!$K$131=$B97,+Rounding!L$131,0)+IF(+Rounding!$K$132=$B97,+Rounding!L$132,0)+IF(+Rounding!$K$133=$B97,+Rounding!L$133,0)</f>
        <v>0</v>
      </c>
      <c r="K97" s="775">
        <f>+'Income-2021-leva'!K97/1000+IF(+Rounding!$K$131=$B97,+Rounding!M$131,0)+IF(+Rounding!$K$132=$B97,+Rounding!M$132,0)+IF(+Rounding!$K$133=$B97,+Rounding!M$133,0)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+'Income-2021-leva'!D98/1000+IF(+Rounding!$C$131=$B98,+Rounding!D$131,0)+IF(+Rounding!$C$132=$B98,+Rounding!D$132,0)+IF(+Rounding!$C$133=$B98,+Rounding!D$133,0)</f>
        <v>0</v>
      </c>
      <c r="E98" s="775">
        <f>+'Income-2021-leva'!E98/1000+IF(+Rounding!$C$131=$B98,+Rounding!E$131,0)+IF(+Rounding!$C$132=$B98,+Rounding!E$132,0)+IF(+Rounding!$C$133=$B98,+Rounding!E$133,0)</f>
        <v>0</v>
      </c>
      <c r="F98" s="658"/>
      <c r="G98" s="774">
        <f>+'Income-2021-leva'!G98/1000+IF(+Rounding!$G$131=$B98,+Rounding!H$131,0)+IF(+Rounding!$G$132=$B98,+Rounding!H$132,0)+IF(+Rounding!$G$133=$B98,+Rounding!H$133,0)</f>
        <v>0</v>
      </c>
      <c r="H98" s="775">
        <f>+'Income-2021-leva'!H98/1000+IF(+Rounding!$G$131=$B98,+Rounding!I$131,0)+IF(+Rounding!$G$132=$B98,+Rounding!I$132,0)+IF(+Rounding!$G$133=$B98,+Rounding!I$133,0)</f>
        <v>0</v>
      </c>
      <c r="I98" s="658"/>
      <c r="J98" s="774">
        <f>+'Income-2021-leva'!J98/1000+IF(+Rounding!$K$131=$B98,+Rounding!L$131,0)+IF(+Rounding!$K$132=$B98,+Rounding!L$132,0)+IF(+Rounding!$K$133=$B98,+Rounding!L$133,0)</f>
        <v>0</v>
      </c>
      <c r="K98" s="775">
        <f>+'Income-2021-leva'!K98/1000+IF(+Rounding!$K$131=$B98,+Rounding!M$131,0)+IF(+Rounding!$K$132=$B98,+Rounding!M$132,0)+IF(+Rounding!$K$133=$B98,+Rounding!M$133,0)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+'Income-2021-leva'!D99/1000+IF(+Rounding!$C$131=$B99,+Rounding!D$131,0)+IF(+Rounding!$C$132=$B99,+Rounding!D$132,0)+IF(+Rounding!$C$133=$B99,+Rounding!D$133,0)</f>
        <v>0</v>
      </c>
      <c r="E99" s="775">
        <f>+'Income-2021-leva'!E99/1000+IF(+Rounding!$C$131=$B99,+Rounding!E$131,0)+IF(+Rounding!$C$132=$B99,+Rounding!E$132,0)+IF(+Rounding!$C$133=$B99,+Rounding!E$133,0)</f>
        <v>6.0372899999999996</v>
      </c>
      <c r="F99" s="658"/>
      <c r="G99" s="774">
        <f>+'Income-2021-leva'!G99/1000+IF(+Rounding!$G$131=$B99,+Rounding!H$131,0)+IF(+Rounding!$G$132=$B99,+Rounding!H$132,0)+IF(+Rounding!$G$133=$B99,+Rounding!H$133,0)</f>
        <v>0</v>
      </c>
      <c r="H99" s="775">
        <f>+'Income-2021-leva'!H99/1000+IF(+Rounding!$G$131=$B99,+Rounding!I$131,0)+IF(+Rounding!$G$132=$B99,+Rounding!I$132,0)+IF(+Rounding!$G$133=$B99,+Rounding!I$133,0)</f>
        <v>0</v>
      </c>
      <c r="I99" s="658"/>
      <c r="J99" s="774">
        <f>+'Income-2021-leva'!J99/1000+IF(+Rounding!$K$131=$B99,+Rounding!L$131,0)+IF(+Rounding!$K$132=$B99,+Rounding!L$132,0)+IF(+Rounding!$K$133=$B99,+Rounding!L$133,0)</f>
        <v>0</v>
      </c>
      <c r="K99" s="775">
        <f>+'Income-2021-leva'!K99/1000+IF(+Rounding!$K$131=$B99,+Rounding!M$131,0)+IF(+Rounding!$K$132=$B99,+Rounding!M$132,0)+IF(+Rounding!$K$133=$B99,+Rounding!M$133,0)</f>
        <v>100.62289999999999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106.66018999999999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+'Income-2021-leva'!D100/1000+IF(+Rounding!$C$131=$B100,+Rounding!D$131,0)+IF(+Rounding!$C$132=$B100,+Rounding!D$132,0)+IF(+Rounding!$C$133=$B100,+Rounding!D$133,0)</f>
        <v>0</v>
      </c>
      <c r="E100" s="775">
        <f>+'Income-2021-leva'!E100/1000+IF(+Rounding!$C$131=$B100,+Rounding!E$131,0)+IF(+Rounding!$C$132=$B100,+Rounding!E$132,0)+IF(+Rounding!$C$133=$B100,+Rounding!E$133,0)</f>
        <v>126.28444</v>
      </c>
      <c r="F100" s="658"/>
      <c r="G100" s="774">
        <f>+'Income-2021-leva'!G100/1000+IF(+Rounding!$G$131=$B100,+Rounding!H$131,0)+IF(+Rounding!$G$132=$B100,+Rounding!H$132,0)+IF(+Rounding!$G$133=$B100,+Rounding!H$133,0)</f>
        <v>0</v>
      </c>
      <c r="H100" s="775">
        <f>+'Income-2021-leva'!H100/1000+IF(+Rounding!$G$131=$B100,+Rounding!I$131,0)+IF(+Rounding!$G$132=$B100,+Rounding!I$132,0)+IF(+Rounding!$G$133=$B100,+Rounding!I$133,0)</f>
        <v>0</v>
      </c>
      <c r="I100" s="658"/>
      <c r="J100" s="774">
        <f>+'Income-2021-leva'!J100/1000+IF(+Rounding!$K$131=$B100,+Rounding!L$131,0)+IF(+Rounding!$K$132=$B100,+Rounding!L$132,0)+IF(+Rounding!$K$133=$B100,+Rounding!L$133,0)</f>
        <v>0</v>
      </c>
      <c r="K100" s="775">
        <f>+'Income-2021-leva'!K100/1000+IF(+Rounding!$K$131=$B100,+Rounding!M$131,0)+IF(+Rounding!$K$132=$B100,+Rounding!M$132,0)+IF(+Rounding!$K$133=$B100,+Rounding!M$133,0)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126.28444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+'Income-2021-leva'!D101/1000+IF(+Rounding!$C$131=$B101,+Rounding!D$131,0)+IF(+Rounding!$C$132=$B101,+Rounding!D$132,0)+IF(+Rounding!$C$133=$B101,+Rounding!D$133,0)</f>
        <v>0</v>
      </c>
      <c r="E101" s="777">
        <f>+'Income-2021-leva'!E101/1000+IF(+Rounding!$C$131=$B101,+Rounding!E$131,0)+IF(+Rounding!$C$132=$B101,+Rounding!E$132,0)+IF(+Rounding!$C$133=$B101,+Rounding!E$133,0)</f>
        <v>0</v>
      </c>
      <c r="F101" s="658"/>
      <c r="G101" s="776">
        <f>+'Income-2021-leva'!G101/1000+IF(+Rounding!$G$131=$B101,+Rounding!H$131,0)+IF(+Rounding!$G$132=$B101,+Rounding!H$132,0)+IF(+Rounding!$G$133=$B101,+Rounding!H$133,0)</f>
        <v>0</v>
      </c>
      <c r="H101" s="777">
        <f>+'Income-2021-leva'!H101/1000+IF(+Rounding!$G$131=$B101,+Rounding!I$131,0)+IF(+Rounding!$G$132=$B101,+Rounding!I$132,0)+IF(+Rounding!$G$133=$B101,+Rounding!I$133,0)</f>
        <v>0</v>
      </c>
      <c r="I101" s="658"/>
      <c r="J101" s="776">
        <f>+'Income-2021-leva'!J101/1000+IF(+Rounding!$K$131=$B101,+Rounding!L$131,0)+IF(+Rounding!$K$132=$B101,+Rounding!L$132,0)+IF(+Rounding!$K$133=$B101,+Rounding!L$133,0)</f>
        <v>0</v>
      </c>
      <c r="K101" s="777">
        <f>+'Income-2021-leva'!K101/1000+IF(+Rounding!$K$131=$B101,+Rounding!M$131,0)+IF(+Rounding!$K$132=$B101,+Rounding!M$132,0)+IF(+Rounding!$K$133=$B101,+Rounding!M$133,0)</f>
        <v>44.232190000000003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44.232190000000003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</v>
      </c>
      <c r="E102" s="795">
        <f>++SUM(E97:E101)</f>
        <v>132.32173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144.85508999999999</v>
      </c>
      <c r="L102" s="658"/>
      <c r="M102" s="794">
        <f>++SUM(M97:M101)</f>
        <v>0</v>
      </c>
      <c r="N102" s="795">
        <f>++SUM(N97:N101)</f>
        <v>277.17682000000002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+'Income-2021-leva'!D104/1000+IF(+Rounding!$C$131=$B104,+Rounding!D$131,0)+IF(+Rounding!$C$132=$B104,+Rounding!D$132,0)+IF(+Rounding!$C$133=$B104,+Rounding!D$133,0)</f>
        <v>0</v>
      </c>
      <c r="E104" s="775">
        <f>+'Income-2021-leva'!E104/1000+IF(+Rounding!$C$131=$B104,+Rounding!E$131,0)+IF(+Rounding!$C$132=$B104,+Rounding!E$132,0)+IF(+Rounding!$C$133=$B104,+Rounding!E$133,0)</f>
        <v>0</v>
      </c>
      <c r="F104" s="658"/>
      <c r="G104" s="774">
        <f>+'Income-2021-leva'!G104/1000+IF(+Rounding!$G$131=$B104,+Rounding!H$131,0)+IF(+Rounding!$G$132=$B104,+Rounding!H$132,0)+IF(+Rounding!$G$133=$B104,+Rounding!H$133,0)</f>
        <v>0</v>
      </c>
      <c r="H104" s="775">
        <f>+'Income-2021-leva'!H104/1000+IF(+Rounding!$G$131=$B104,+Rounding!I$131,0)+IF(+Rounding!$G$132=$B104,+Rounding!I$132,0)+IF(+Rounding!$G$133=$B104,+Rounding!I$133,0)</f>
        <v>0</v>
      </c>
      <c r="I104" s="658"/>
      <c r="J104" s="774">
        <f>+'Income-2021-leva'!J104/1000+IF(+Rounding!$K$131=$B104,+Rounding!L$131,0)+IF(+Rounding!$K$132=$B104,+Rounding!L$132,0)+IF(+Rounding!$K$133=$B104,+Rounding!L$133,0)</f>
        <v>0</v>
      </c>
      <c r="K104" s="775">
        <f>+'Income-2021-leva'!K104/1000+IF(+Rounding!$K$131=$B104,+Rounding!M$131,0)+IF(+Rounding!$K$132=$B104,+Rounding!M$132,0)+IF(+Rounding!$K$133=$B104,+Rounding!M$133,0)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+'Income-2021-leva'!D105/1000+IF(+Rounding!$C$131=$B105,+Rounding!D$131,0)+IF(+Rounding!$C$132=$B105,+Rounding!D$132,0)+IF(+Rounding!$C$133=$B105,+Rounding!D$133,0)</f>
        <v>0</v>
      </c>
      <c r="E105" s="775">
        <f>+'Income-2021-leva'!E105/1000+IF(+Rounding!$C$131=$B105,+Rounding!E$131,0)+IF(+Rounding!$C$132=$B105,+Rounding!E$132,0)+IF(+Rounding!$C$133=$B105,+Rounding!E$133,0)</f>
        <v>0</v>
      </c>
      <c r="F105" s="658"/>
      <c r="G105" s="774">
        <f>+'Income-2021-leva'!G105/1000+IF(+Rounding!$G$131=$B105,+Rounding!H$131,0)+IF(+Rounding!$G$132=$B105,+Rounding!H$132,0)+IF(+Rounding!$G$133=$B105,+Rounding!H$133,0)</f>
        <v>0</v>
      </c>
      <c r="H105" s="775">
        <f>+'Income-2021-leva'!H105/1000+IF(+Rounding!$G$131=$B105,+Rounding!I$131,0)+IF(+Rounding!$G$132=$B105,+Rounding!I$132,0)+IF(+Rounding!$G$133=$B105,+Rounding!I$133,0)</f>
        <v>0</v>
      </c>
      <c r="I105" s="658"/>
      <c r="J105" s="774">
        <f>+'Income-2021-leva'!J105/1000+IF(+Rounding!$K$131=$B105,+Rounding!L$131,0)+IF(+Rounding!$K$132=$B105,+Rounding!L$132,0)+IF(+Rounding!$K$133=$B105,+Rounding!L$133,0)</f>
        <v>0</v>
      </c>
      <c r="K105" s="775">
        <f>+'Income-2021-leva'!K105/1000+IF(+Rounding!$K$131=$B105,+Rounding!M$131,0)+IF(+Rounding!$K$132=$B105,+Rounding!M$132,0)+IF(+Rounding!$K$133=$B105,+Rounding!M$133,0)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+'Income-2021-leva'!D106/1000+IF(+Rounding!$C$131=$B106,+Rounding!D$131,0)+IF(+Rounding!$C$132=$B106,+Rounding!D$132,0)+IF(+Rounding!$C$133=$B106,+Rounding!D$133,0)</f>
        <v>5.296E-2</v>
      </c>
      <c r="E106" s="775">
        <f>+'Income-2021-leva'!E106/1000+IF(+Rounding!$C$131=$B106,+Rounding!E$131,0)+IF(+Rounding!$C$132=$B106,+Rounding!E$132,0)+IF(+Rounding!$C$133=$B106,+Rounding!E$133,0)</f>
        <v>9.4798099999999987</v>
      </c>
      <c r="F106" s="658"/>
      <c r="G106" s="774">
        <f>+'Income-2021-leva'!G106/1000+IF(+Rounding!$G$131=$B106,+Rounding!H$131,0)+IF(+Rounding!$G$132=$B106,+Rounding!H$132,0)+IF(+Rounding!$G$133=$B106,+Rounding!H$133,0)</f>
        <v>0</v>
      </c>
      <c r="H106" s="775">
        <f>+'Income-2021-leva'!H106/1000+IF(+Rounding!$G$131=$B106,+Rounding!I$131,0)+IF(+Rounding!$G$132=$B106,+Rounding!I$132,0)+IF(+Rounding!$G$133=$B106,+Rounding!I$133,0)</f>
        <v>0</v>
      </c>
      <c r="I106" s="658"/>
      <c r="J106" s="774">
        <f>+'Income-2021-leva'!J106/1000+IF(+Rounding!$K$131=$B106,+Rounding!L$131,0)+IF(+Rounding!$K$132=$B106,+Rounding!L$132,0)+IF(+Rounding!$K$133=$B106,+Rounding!L$133,0)</f>
        <v>0</v>
      </c>
      <c r="K106" s="775">
        <f>+'Income-2021-leva'!K106/1000+IF(+Rounding!$K$131=$B106,+Rounding!M$131,0)+IF(+Rounding!$K$132=$B106,+Rounding!M$132,0)+IF(+Rounding!$K$133=$B106,+Rounding!M$133,0)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5.296E-2</v>
      </c>
      <c r="N106" s="775">
        <f>++E106+H106+K106+IF(+Rounding!$O$131=$B106,+Rounding!Q$131,0)+IF(+Rounding!$O$132=$B106,+Rounding!Q$132,0)+IF(+Rounding!$O$133=$B106,+Rounding!Q$133,0)</f>
        <v>9.4798099999999987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+'Income-2021-leva'!D107/1000+IF(+Rounding!$C$131=$B107,+Rounding!D$131,0)+IF(+Rounding!$C$132=$B107,+Rounding!D$132,0)+IF(+Rounding!$C$133=$B107,+Rounding!D$133,0)</f>
        <v>0</v>
      </c>
      <c r="E107" s="775">
        <f>+'Income-2021-leva'!E107/1000+IF(+Rounding!$C$131=$B107,+Rounding!E$131,0)+IF(+Rounding!$C$132=$B107,+Rounding!E$132,0)+IF(+Rounding!$C$133=$B107,+Rounding!E$133,0)</f>
        <v>0</v>
      </c>
      <c r="F107" s="658"/>
      <c r="G107" s="774">
        <f>+'Income-2021-leva'!G107/1000+IF(+Rounding!$G$131=$B107,+Rounding!H$131,0)+IF(+Rounding!$G$132=$B107,+Rounding!H$132,0)+IF(+Rounding!$G$133=$B107,+Rounding!H$133,0)</f>
        <v>0</v>
      </c>
      <c r="H107" s="775">
        <f>+'Income-2021-leva'!H107/1000+IF(+Rounding!$G$131=$B107,+Rounding!I$131,0)+IF(+Rounding!$G$132=$B107,+Rounding!I$132,0)+IF(+Rounding!$G$133=$B107,+Rounding!I$133,0)</f>
        <v>0</v>
      </c>
      <c r="I107" s="658"/>
      <c r="J107" s="774">
        <f>+'Income-2021-leva'!J107/1000+IF(+Rounding!$K$131=$B107,+Rounding!L$131,0)+IF(+Rounding!$K$132=$B107,+Rounding!L$132,0)+IF(+Rounding!$K$133=$B107,+Rounding!L$133,0)</f>
        <v>0</v>
      </c>
      <c r="K107" s="775">
        <f>+'Income-2021-leva'!K107/1000+IF(+Rounding!$K$131=$B107,+Rounding!M$131,0)+IF(+Rounding!$K$132=$B107,+Rounding!M$132,0)+IF(+Rounding!$K$133=$B107,+Rounding!M$133,0)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+'Income-2021-leva'!D108/1000+IF(+Rounding!$C$131=$B108,+Rounding!D$131,0)+IF(+Rounding!$C$132=$B108,+Rounding!D$132,0)+IF(+Rounding!$C$133=$B108,+Rounding!D$133,0)</f>
        <v>0</v>
      </c>
      <c r="E108" s="777">
        <f>+'Income-2021-leva'!E108/1000+IF(+Rounding!$C$131=$B108,+Rounding!E$131,0)+IF(+Rounding!$C$132=$B108,+Rounding!E$132,0)+IF(+Rounding!$C$133=$B108,+Rounding!E$133,0)</f>
        <v>0</v>
      </c>
      <c r="F108" s="658"/>
      <c r="G108" s="776">
        <f>+'Income-2021-leva'!G108/1000+IF(+Rounding!$G$131=$B108,+Rounding!H$131,0)+IF(+Rounding!$G$132=$B108,+Rounding!H$132,0)+IF(+Rounding!$G$133=$B108,+Rounding!H$133,0)</f>
        <v>0</v>
      </c>
      <c r="H108" s="777">
        <f>+'Income-2021-leva'!H108/1000+IF(+Rounding!$G$131=$B108,+Rounding!I$131,0)+IF(+Rounding!$G$132=$B108,+Rounding!I$132,0)+IF(+Rounding!$G$133=$B108,+Rounding!I$133,0)</f>
        <v>0</v>
      </c>
      <c r="I108" s="658"/>
      <c r="J108" s="776">
        <f>+'Income-2021-leva'!J108/1000+IF(+Rounding!$K$131=$B108,+Rounding!L$131,0)+IF(+Rounding!$K$132=$B108,+Rounding!L$132,0)+IF(+Rounding!$K$133=$B108,+Rounding!L$133,0)</f>
        <v>0</v>
      </c>
      <c r="K108" s="777">
        <f>+'Income-2021-leva'!K108/1000+IF(+Rounding!$K$131=$B108,+Rounding!M$131,0)+IF(+Rounding!$K$132=$B108,+Rounding!M$132,0)+IF(+Rounding!$K$133=$B108,+Rounding!M$133,0)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5.296E-2</v>
      </c>
      <c r="E109" s="795">
        <f>++SUM(E104:E108)</f>
        <v>9.4798099999999987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5.296E-2</v>
      </c>
      <c r="N109" s="795">
        <f>++SUM(N104:N108)</f>
        <v>9.4798099999999987</v>
      </c>
      <c r="O109" s="152"/>
      <c r="P109" s="2610" t="s">
        <v>1300</v>
      </c>
      <c r="Q109" s="2611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12"/>
      <c r="Q110" s="2613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-11.865690000000001</v>
      </c>
      <c r="E111" s="797">
        <f>+E90+E95+E102-E109</f>
        <v>327.79821000000004</v>
      </c>
      <c r="F111" s="658"/>
      <c r="G111" s="796">
        <f>+G90+G95+G102-G109</f>
        <v>-1.78</v>
      </c>
      <c r="H111" s="797">
        <f>+H90+H95+H102-H109</f>
        <v>-47.878830000000001</v>
      </c>
      <c r="I111" s="658"/>
      <c r="J111" s="796">
        <f>+J90+J95+J102-J109</f>
        <v>0</v>
      </c>
      <c r="K111" s="797">
        <f>+K90+K95+K102-K109</f>
        <v>-11.059709999999995</v>
      </c>
      <c r="L111" s="658"/>
      <c r="M111" s="796">
        <f>+M90+M95+M102-M109</f>
        <v>-13.64569</v>
      </c>
      <c r="N111" s="797">
        <f>+N90+N95+N102-N109</f>
        <v>268.85967000000011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462.59407000000101</v>
      </c>
      <c r="E113" s="799">
        <f>+E40+E81+E85+E111-E77</f>
        <v>1979.2877400000016</v>
      </c>
      <c r="F113" s="658"/>
      <c r="G113" s="798">
        <f>+G40+G81+G85+G111-G77</f>
        <v>3079.7992100000001</v>
      </c>
      <c r="H113" s="799">
        <f>+H40+H81+H85+H111-H77</f>
        <v>-5881.0251500000013</v>
      </c>
      <c r="I113" s="658"/>
      <c r="J113" s="798">
        <f>+J40+J81+J85+J111-J77</f>
        <v>-196.60396000000003</v>
      </c>
      <c r="K113" s="799">
        <f>+K40+K81+K85+K111-K77</f>
        <v>4862.2919000000002</v>
      </c>
      <c r="L113" s="658"/>
      <c r="M113" s="798">
        <f>+M40+M81+M85+M111-M77</f>
        <v>3345.7893200000017</v>
      </c>
      <c r="N113" s="799">
        <f>+N40+N81+N85+N111-N77</f>
        <v>960.55449000000044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73" t="str">
        <f>+'Income-2021-leva'!P114:Q114</f>
        <v>O K</v>
      </c>
      <c r="Q114" s="2573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1978</v>
      </c>
      <c r="B115" s="821"/>
      <c r="C115" s="658"/>
      <c r="D115" s="2034">
        <f>+'Income-2021-leva'!D115</f>
        <v>44398</v>
      </c>
      <c r="E115" s="2018" t="s">
        <v>1976</v>
      </c>
      <c r="F115" s="658"/>
      <c r="G115" s="823"/>
      <c r="H115" s="822"/>
      <c r="I115" s="822"/>
      <c r="J115" s="822"/>
      <c r="K115" s="2018" t="s">
        <v>1974</v>
      </c>
      <c r="L115" s="658"/>
      <c r="M115" s="826"/>
      <c r="N115" s="827"/>
      <c r="O115" s="152"/>
      <c r="P115" s="2609" t="str">
        <f>+'Income-2021-leva'!P115:Q115</f>
        <v>O K</v>
      </c>
      <c r="Q115" s="2609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75" t="str">
        <f>+'BALANCE-SHEET-2021-leva'!H97:J97</f>
        <v>Стела Иванова</v>
      </c>
      <c r="I116" s="2575"/>
      <c r="J116" s="2575"/>
      <c r="K116" s="823"/>
      <c r="L116" s="658"/>
      <c r="M116" s="2616" t="str">
        <f>+'BALANCE-SHEET-2021-leva'!M97</f>
        <v>Лъчезар Яков</v>
      </c>
      <c r="N116" s="2616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+P113-('BALANCE-SHEET-2021'!P65)</f>
        <v>0</v>
      </c>
      <c r="Q122" s="1687">
        <f>+Q113-('BALANCE-SHEET-2021'!Q65)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+ROUND(D113-'BALANCE-SHEET-2021'!D65,0)</f>
        <v>0</v>
      </c>
      <c r="E124" s="1976">
        <f>+ROUND(E113-'BALANCE-SHEET-2021'!E65,0)</f>
        <v>0</v>
      </c>
      <c r="F124" s="320"/>
      <c r="G124" s="942">
        <f>+ROUND(G113-'BALANCE-SHEET-2021'!G65,0)</f>
        <v>0</v>
      </c>
      <c r="H124" s="1978">
        <f>+ROUND(H113-'BALANCE-SHEET-2021'!H65,0)</f>
        <v>0</v>
      </c>
      <c r="I124" s="943"/>
      <c r="J124" s="944">
        <f>+ROUND(J113-'BALANCE-SHEET-2021'!J65,0)</f>
        <v>0</v>
      </c>
      <c r="K124" s="1980">
        <f>+ROUND(K113-'BALANCE-SHEET-2021'!K65,0)</f>
        <v>0</v>
      </c>
      <c r="L124" s="320"/>
      <c r="M124" s="948">
        <f>+ROUND(M113-'BALANCE-SHEET-2021'!M65,0)</f>
        <v>0</v>
      </c>
      <c r="N124" s="1982">
        <f>+ROUND(N113-'BALANCE-SHEET-2021'!N65,0)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data-2020'!P464/1000,0)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data-2020'!S464/1000,0)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data-2020'!V464/1000,0)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data-2020'!Y464/1000,0)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1:Q31"/>
    <mergeCell ref="P32:Q32"/>
    <mergeCell ref="P75:Q75"/>
    <mergeCell ref="P76:Q76"/>
    <mergeCell ref="K3:N3"/>
    <mergeCell ref="P30:Q30"/>
    <mergeCell ref="P115:Q115"/>
    <mergeCell ref="P54:Q54"/>
    <mergeCell ref="P55:Q55"/>
    <mergeCell ref="P109:Q110"/>
    <mergeCell ref="P114:Q114"/>
    <mergeCell ref="P77:Q77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topLeftCell="B1" zoomScaleNormal="100" workbookViewId="0">
      <selection activeCell="P62" sqref="P62"/>
    </sheetView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+IF(AND(ROUND('BALANCE-SHEET-2021'!D54,0)&lt;&gt;+ROUND('BALANCE-SHEET-2021'!D91,0),+ROUND('BALANCE-SHEET-2021-leva'!D54,2)=+ROUND('BALANCE-SHEET-2021-leva'!D91,2)),+ROUND('BALANCE-SHEET-2021'!D54,0)-+ROUND('BALANCE-SHEET-2021'!D91,0),0)</f>
        <v>0</v>
      </c>
      <c r="E3" s="2070">
        <f>+IF(AND(ROUND('BALANCE-SHEET-2021'!E54,0)&lt;&gt;+ROUND('BALANCE-SHEET-2021'!E91,0),+ROUND('BALANCE-SHEET-2021-leva'!E54,2)=+ROUND('BALANCE-SHEET-2021-leva'!E91,2)),+ROUND('BALANCE-SHEET-2021'!E54,0)-+ROUND('BALANCE-SHEET-2021'!E91,0),0)</f>
        <v>0</v>
      </c>
      <c r="F3" s="198"/>
      <c r="G3" s="2025">
        <f>+IF(AND(H$2=0,I$2=0),0,"СЕС")</f>
        <v>0</v>
      </c>
      <c r="H3" s="2010">
        <f>+IF(AND(ROUND('BALANCE-SHEET-2021'!G54,0)&lt;&gt;+ROUND('BALANCE-SHEET-2021'!G91,0),+ROUND('BALANCE-SHEET-2021-leva'!G54,2)=+ROUND('BALANCE-SHEET-2021-leva'!G91,2)),+ROUND('BALANCE-SHEET-2021'!G54,0)-+ROUND('BALANCE-SHEET-2021'!G91,0),0)</f>
        <v>0</v>
      </c>
      <c r="I3" s="2011">
        <f>+IF(AND(ROUND('BALANCE-SHEET-2021'!H54,0)&lt;&gt;+ROUND('BALANCE-SHEET-2021'!H91,0),+ROUND('BALANCE-SHEET-2021-leva'!H54,2)=+ROUND('BALANCE-SHEET-2021-leva'!H91,2)),+ROUND('BALANCE-SHEET-2021'!H54,0)-+ROUND('BALANCE-SHEET-2021'!H91,0),0)</f>
        <v>0</v>
      </c>
      <c r="J3" s="198"/>
      <c r="K3" s="2025">
        <f>+IF(AND(L$2=0,M$2=0),0,"ДСД")</f>
        <v>0</v>
      </c>
      <c r="L3" s="2008">
        <f>+IF(AND(ROUND('BALANCE-SHEET-2021'!J54,0)&lt;&gt;+ROUND('BALANCE-SHEET-2021'!J91,0),+ROUND('BALANCE-SHEET-2021-leva'!J54,2)=+ROUND('BALANCE-SHEET-2021-leva'!J91,2)),+ROUND('BALANCE-SHEET-2021'!J54,0)-+ROUND('BALANCE-SHEET-2021'!J91,0),0)</f>
        <v>0</v>
      </c>
      <c r="M3" s="2009">
        <f>+IF(AND(ROUND('BALANCE-SHEET-2021'!K54,0)&lt;&gt;+ROUND('BALANCE-SHEET-2021'!K91,0),+ROUND('BALANCE-SHEET-2021-leva'!K54,2)=+ROUND('BALANCE-SHEET-2021-leva'!K91,2)),+ROUND('BALANCE-SHEET-2021'!K54,0)-+ROUND('BALANCE-SHEET-2021'!K91,0),0)</f>
        <v>0</v>
      </c>
      <c r="N3" s="198"/>
      <c r="O3" s="2025">
        <f>+IF(AND(P$2=0,Q$2=0),0,"ОБЩО")</f>
        <v>0</v>
      </c>
      <c r="P3" s="2006">
        <f>+IF(AND(ROUND('BALANCE-SHEET-2021'!M54,0)&lt;&gt;+ROUND('BALANCE-SHEET-2021'!M91,0),+ROUND('BALANCE-SHEET-2021-leva'!M54,2)=+ROUND('BALANCE-SHEET-2021-leva'!M91,2)),+ROUND('BALANCE-SHEET-2021'!M54,0)-+ROUND('BALANCE-SHEET-2021'!M91,0),0)</f>
        <v>0</v>
      </c>
      <c r="Q3" s="2007">
        <f>+IF(AND(ROUND('BALANCE-SHEET-2021'!N54,0)&lt;&gt;+ROUND('BALANCE-SHEET-2021'!N91,0),+ROUND('BALANCE-SHEET-2021-leva'!N54,2)=+ROUND('BALANCE-SHEET-2021-leva'!N91,2)),+ROUND('BALANCE-SHEET-2021'!N54,0)-+ROUND('BALANCE-SHEET-2021'!N91,0),0)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1971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1970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 t="str">
        <f>+IF(D58=0,0,"БЮДЖЕТ")</f>
        <v>БЮДЖЕТ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 t="str">
        <f>+IF(P58=0,0,"ОБЩО")</f>
        <v>ОБЩО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 t="str">
        <f>+IF(AND(D$58=0,E$58=0),0,"Баланс")</f>
        <v>Баланс</v>
      </c>
      <c r="D58" s="2031" t="str">
        <f>+IF(AND(D$59=0,D$61=0),0,"Текуща година")</f>
        <v>Текуща година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 t="str">
        <f>+IF(AND(P$58=0,Q$58=0),0,"Баланс")</f>
        <v>Баланс</v>
      </c>
      <c r="P58" s="2031" t="str">
        <f>+IF(AND(P$59=0,P$61=0),0,"Текуща година")</f>
        <v>Текуща година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 t="str">
        <f>+IF(AND(D$58=0,E$58=0),0,"Бюджет")</f>
        <v>Бюджет</v>
      </c>
      <c r="D59" s="2005">
        <f>+IF(AND('BALANCE-SHEET-2021'!D104&lt;&gt;0,+ROUND('BALANCE-SHEET-2021-leva'!D104,2)=0),+'BALANCE-SHEET-2021'!D104,0)</f>
        <v>0</v>
      </c>
      <c r="E59" s="2070">
        <f>+IF(AND('BALANCE-SHEET-2021'!E104&lt;&gt;0,+ROUND('BALANCE-SHEET-2021-leva'!E104,2)=0),+'BALANCE-SHEET-2021'!E104,0)</f>
        <v>0</v>
      </c>
      <c r="F59" s="198"/>
      <c r="G59" s="2025">
        <f>+IF(AND(H$58=0,I$58=0),0,"СЕС")</f>
        <v>0</v>
      </c>
      <c r="H59" s="2010">
        <f>+IF(AND('BALANCE-SHEET-2021'!G104&lt;&gt;0,+ROUND('BALANCE-SHEET-2021-leva'!G104,2)=0),+'BALANCE-SHEET-2021'!G104,0)</f>
        <v>0</v>
      </c>
      <c r="I59" s="2011">
        <f>+IF(AND('BALANCE-SHEET-2021'!H104&lt;&gt;0,+ROUND('BALANCE-SHEET-2021-leva'!H104,2)=0),+'BALANCE-SHEET-2021'!H104,0)</f>
        <v>0</v>
      </c>
      <c r="J59" s="198"/>
      <c r="K59" s="2025">
        <f>+IF(AND(L$58=0,M$58=0),0,"ДСД")</f>
        <v>0</v>
      </c>
      <c r="L59" s="2008">
        <f>+IF(AND('BALANCE-SHEET-2021'!J104&lt;&gt;0,+ROUND('BALANCE-SHEET-2021-leva'!J104,2)=0),+'BALANCE-SHEET-2021'!J104,0)</f>
        <v>0</v>
      </c>
      <c r="M59" s="2009">
        <f>+IF(AND('BALANCE-SHEET-2021'!K104&lt;&gt;0,+ROUND('BALANCE-SHEET-2021-leva'!K104,2)=0),+'BALANCE-SHEET-2021'!K104,0)</f>
        <v>0</v>
      </c>
      <c r="N59" s="198"/>
      <c r="O59" s="2025" t="str">
        <f>+IF(AND(P$58=0,Q$58=0),0,"ОБЩО")</f>
        <v>ОБЩО</v>
      </c>
      <c r="P59" s="2006">
        <f>+IF(AND('BALANCE-SHEET-2021'!M104&lt;&gt;0,+ROUND('BALANCE-SHEET-2021-leva'!M104,2)=0),+'BALANCE-SHEET-2021'!M104,0)</f>
        <v>0</v>
      </c>
      <c r="Q59" s="2007">
        <f>+IF(AND('BALANCE-SHEET-2021'!N104&lt;&gt;0,+ROUND('BALANCE-SHEET-2021-leva'!N104,2)=0),+'BALANCE-SHEET-2021'!N104,0)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 t="str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Разпределен размер на неравнението в ЗАДБАЛАНСОВИТЕ ПОЗИЦИИ (в хил. лв)</v>
      </c>
      <c r="B61" s="2069"/>
      <c r="C61" s="2075" t="str">
        <f>+IF(AND(D$58=0,E$58=0),0,"Шифър")</f>
        <v>Шифър</v>
      </c>
      <c r="D61" s="2076">
        <f>+SUM(D62:D63)</f>
        <v>-1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 t="str">
        <f>+IF(AND(P$58=0,Q$58=0),0,"Шифър")</f>
        <v>Шифър</v>
      </c>
      <c r="P61" s="2076">
        <f>+SUM(P62:P63)</f>
        <v>1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разпределение на неравнението в ЗАДБАЛАНСОВИ АКТИВИ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разпределение на неравнението в ЗАДБАЛАНСОВИ ПАСИВИ</v>
      </c>
      <c r="B63" s="2069"/>
      <c r="C63" s="2082">
        <v>650</v>
      </c>
      <c r="D63" s="2059">
        <v>-1</v>
      </c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>
        <v>1</v>
      </c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1981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+IF(AND('Income-2021'!D124&lt;&gt;0,+'Income-2021-leva'!D123=0),+'BALANCE-SHEET-2021'!D65-'Income-2021'!D113,0)</f>
        <v>0</v>
      </c>
      <c r="E128" s="2070">
        <f>+IF(AND('Income-2021'!E124&lt;&gt;0,+'Income-2021-leva'!E123=0),+'BALANCE-SHEET-2021'!E65-'Income-2021'!E113,0)</f>
        <v>0</v>
      </c>
      <c r="F128" s="198"/>
      <c r="G128" s="2025">
        <f>+IF(AND(H$127=0,I$127=0),0,"СЕС")</f>
        <v>0</v>
      </c>
      <c r="H128" s="2010">
        <f>+IF(AND('Income-2021'!G124&lt;&gt;0,+'Income-2021-leva'!G123=0),+'BALANCE-SHEET-2021'!G65-'Income-2021'!G113,0)</f>
        <v>0</v>
      </c>
      <c r="I128" s="2011">
        <f>+IF(AND('Income-2021'!H124&lt;&gt;0,+'Income-2021-leva'!H123=0),+'BALANCE-SHEET-2021'!H65-'Income-2021'!H113,0)</f>
        <v>0</v>
      </c>
      <c r="J128" s="198"/>
      <c r="K128" s="2025">
        <f>+IF(AND(L$127=0,M$127=0),0,"ДСД")</f>
        <v>0</v>
      </c>
      <c r="L128" s="2008">
        <f>+IF(AND('Income-2021'!J124&lt;&gt;0,+'Income-2021-leva'!J123=0),+'BALANCE-SHEET-2021'!J65-'Income-2021'!J113,0)</f>
        <v>0</v>
      </c>
      <c r="M128" s="2009">
        <f>+IF(AND('Income-2021'!K124&lt;&gt;0,+'Income-2021-leva'!K123=0),+'BALANCE-SHEET-2021'!K65-'Income-2021'!K113,0)</f>
        <v>0</v>
      </c>
      <c r="N128" s="198"/>
      <c r="O128" s="2025">
        <f>+IF(AND(P$127=0,Q$127=0),0,"ОБЩО")</f>
        <v>0</v>
      </c>
      <c r="P128" s="2006">
        <f>+IF(AND('Income-2021'!M124&lt;&gt;0,+'Income-2021-leva'!M123=0),+'BALANCE-SHEET-2021'!M65-'Income-2021'!M113,0)</f>
        <v>0</v>
      </c>
      <c r="Q128" s="2007">
        <f>+IF(AND('Income-2021'!N124&lt;&gt;0,+'Income-2021-leva'!N123=0),+'BALANCE-SHEET-2021'!N65-'Income-2021'!N113,0)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25"/>
      <c r="B138" s="2625"/>
      <c r="C138" s="2625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28" t="str">
        <f>+'TRIAL-BALANCE'!E2:L2</f>
        <v>ОБЩИНА ГУЛЯНЦИ</v>
      </c>
      <c r="F2" s="2529"/>
      <c r="G2" s="2529"/>
      <c r="H2" s="2529"/>
      <c r="I2" s="2529"/>
      <c r="J2" s="2529"/>
      <c r="K2" s="2529"/>
      <c r="L2" s="2530"/>
      <c r="M2" s="46"/>
      <c r="N2" s="1950" t="str">
        <f>+LEFT(H12,6)</f>
        <v>30 юни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ГР.ГУЛЯНЦИ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06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413691</v>
      </c>
      <c r="D6" s="2463"/>
      <c r="E6" s="2464"/>
      <c r="F6" s="205" t="s">
        <v>534</v>
      </c>
      <c r="G6" s="2465" t="str">
        <f>+'TRIAL-BALANCE'!G6:L6</f>
        <v>tsus@abv.bg</v>
      </c>
      <c r="H6" s="2466"/>
      <c r="I6" s="2466"/>
      <c r="J6" s="2466"/>
      <c r="K6" s="2466"/>
      <c r="L6" s="2467"/>
      <c r="M6" s="48"/>
      <c r="N6" s="111"/>
      <c r="O6" s="2437" t="s">
        <v>185</v>
      </c>
      <c r="P6" s="2438"/>
      <c r="Q6" s="2438"/>
      <c r="R6" s="2438"/>
      <c r="S6" s="2438"/>
      <c r="T6" s="2439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31"/>
      <c r="P7" s="2632"/>
      <c r="Q7" s="2632"/>
      <c r="R7" s="2632"/>
      <c r="S7" s="2632"/>
      <c r="T7" s="2633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57">
        <f>+'TRIAL-BALANCE'!K10:L10</f>
        <v>44398</v>
      </c>
      <c r="L10" s="2458"/>
      <c r="M10" s="49"/>
      <c r="N10" s="1567">
        <f>+C8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5" t="str">
        <f>+F10</f>
        <v>NF-CSF</v>
      </c>
      <c r="F12" s="2635"/>
      <c r="G12" s="1130" t="s">
        <v>1003</v>
      </c>
      <c r="H12" s="2636" t="str">
        <f>+'TRIAL-BALANCE'!H12:K12</f>
        <v>30 юни 2021 г.</v>
      </c>
      <c r="I12" s="2636"/>
      <c r="J12" s="2636"/>
      <c r="K12" s="2636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44"/>
      <c r="N13" s="1132" t="s">
        <v>202</v>
      </c>
      <c r="O13" s="1133">
        <f t="shared" ref="O13:T13" si="0">+O890</f>
        <v>2122012.04</v>
      </c>
      <c r="P13" s="1134">
        <f t="shared" si="0"/>
        <v>2122012.04</v>
      </c>
      <c r="Q13" s="1135">
        <f t="shared" si="0"/>
        <v>6900237.5999999996</v>
      </c>
      <c r="R13" s="1134">
        <f t="shared" si="0"/>
        <v>6900237.5999999996</v>
      </c>
      <c r="S13" s="1135">
        <f t="shared" si="0"/>
        <v>4247361.96</v>
      </c>
      <c r="T13" s="1136">
        <f t="shared" si="0"/>
        <v>4247361.96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6842.68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6842.68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323704.39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323704.39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14000</v>
      </c>
      <c r="P73" s="582">
        <v>0</v>
      </c>
      <c r="Q73" s="589"/>
      <c r="R73" s="121"/>
      <c r="S73" s="583">
        <f t="shared" si="10"/>
        <v>14000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58091.99</v>
      </c>
      <c r="P77" s="582">
        <v>0</v>
      </c>
      <c r="Q77" s="589">
        <v>5880</v>
      </c>
      <c r="R77" s="121">
        <v>5880</v>
      </c>
      <c r="S77" s="583">
        <f t="shared" si="10"/>
        <v>58091.99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1308</v>
      </c>
      <c r="P81" s="582">
        <v>0</v>
      </c>
      <c r="Q81" s="589"/>
      <c r="R81" s="121"/>
      <c r="S81" s="583">
        <f t="shared" si="10"/>
        <v>1308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6968</v>
      </c>
      <c r="P89" s="582">
        <v>0</v>
      </c>
      <c r="Q89" s="589"/>
      <c r="R89" s="121"/>
      <c r="S89" s="583">
        <f t="shared" si="10"/>
        <v>6968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126808.22</v>
      </c>
      <c r="P104" s="9">
        <v>0</v>
      </c>
      <c r="Q104" s="122">
        <v>10365</v>
      </c>
      <c r="R104" s="121">
        <v>1780</v>
      </c>
      <c r="S104" s="27">
        <f t="shared" si="15"/>
        <v>135393.22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81.67</v>
      </c>
      <c r="Q114" s="325">
        <v>725518.78</v>
      </c>
      <c r="R114" s="324">
        <v>728875.93</v>
      </c>
      <c r="S114" s="330">
        <v>0</v>
      </c>
      <c r="T114" s="327">
        <f>+IF(ABS(+O114+Q114)&lt;=ABS(P114+R114),-O114+P114-Q114+R114,0)</f>
        <v>3438.8200000000652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22227.3</v>
      </c>
      <c r="P115" s="582">
        <v>0</v>
      </c>
      <c r="Q115" s="122"/>
      <c r="R115" s="324"/>
      <c r="S115" s="27">
        <f>+IF(ABS(+O115+Q115)&gt;=ABS(P115+R115),+O115-P115+Q115-R115,0)</f>
        <v>22227.3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48299.79</v>
      </c>
      <c r="Q128" s="122">
        <v>352233.68</v>
      </c>
      <c r="R128" s="324">
        <v>312652.77</v>
      </c>
      <c r="S128" s="579">
        <v>0</v>
      </c>
      <c r="T128" s="580">
        <f>+IF(ABS(+O128+Q128)&lt;=ABS(P128+R128),-O128+P128-Q128+R128,0)</f>
        <v>8718.8800000000047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>
        <v>30682.89</v>
      </c>
      <c r="R146" s="324">
        <v>30682.89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>
        <v>11.43</v>
      </c>
      <c r="R173" s="324">
        <v>11.43</v>
      </c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3278.31</v>
      </c>
      <c r="Q180" s="589">
        <v>14023.02</v>
      </c>
      <c r="R180" s="576">
        <v>11713.46</v>
      </c>
      <c r="S180" s="583">
        <f>+IF(ABS(+O180+Q180)&gt;=ABS(P180+R180),+O180-P180+Q180-R180,0)</f>
        <v>0</v>
      </c>
      <c r="T180" s="580">
        <f t="shared" si="22"/>
        <v>968.74999999999818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607562.63</v>
      </c>
      <c r="Q186" s="589">
        <v>769997.67</v>
      </c>
      <c r="R186" s="324">
        <v>574754.59</v>
      </c>
      <c r="S186" s="579">
        <v>0</v>
      </c>
      <c r="T186" s="580">
        <f>+IF(ABS(+O186+Q186)&lt;=ABS(P186+R186),-O186+P186-Q186+R186,0)</f>
        <v>412319.54999999993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12344.68</v>
      </c>
      <c r="Q191" s="589">
        <v>48472.69</v>
      </c>
      <c r="R191" s="576">
        <v>38294.18</v>
      </c>
      <c r="S191" s="583">
        <f>+IF(ABS(+O191+Q191)&gt;=ABS(P191+R191),+O191-P191+Q191-R191,0)</f>
        <v>0</v>
      </c>
      <c r="T191" s="580">
        <f t="shared" si="23"/>
        <v>2166.1699999999983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4746.79</v>
      </c>
      <c r="Q192" s="589">
        <v>17700.53</v>
      </c>
      <c r="R192" s="576">
        <v>13810.26</v>
      </c>
      <c r="S192" s="583">
        <f>+IF(ABS(+O192+Q192)&gt;=ABS(P192+R192),+O192-P192+Q192-R192,0)</f>
        <v>0</v>
      </c>
      <c r="T192" s="580">
        <f t="shared" si="23"/>
        <v>856.52000000000226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2307.84</v>
      </c>
      <c r="Q193" s="589">
        <v>8592.43</v>
      </c>
      <c r="R193" s="576">
        <v>6806.99</v>
      </c>
      <c r="S193" s="583">
        <f>+IF(ABS(+O193+Q193)&gt;=ABS(P193+R193),+O193-P193+Q193-R193,0)</f>
        <v>0</v>
      </c>
      <c r="T193" s="580">
        <f t="shared" si="23"/>
        <v>522.39999999999964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64169.9</v>
      </c>
      <c r="Q202" s="589">
        <v>176149.06</v>
      </c>
      <c r="R202" s="576">
        <v>461240.67</v>
      </c>
      <c r="S202" s="583">
        <f t="shared" si="25"/>
        <v>0</v>
      </c>
      <c r="T202" s="580">
        <f t="shared" si="24"/>
        <v>349261.51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9774.81</v>
      </c>
      <c r="P216" s="576">
        <v>0</v>
      </c>
      <c r="Q216" s="589">
        <v>2453</v>
      </c>
      <c r="R216" s="576">
        <v>8724.89</v>
      </c>
      <c r="S216" s="583">
        <f t="shared" si="25"/>
        <v>3502.92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136071.43</v>
      </c>
      <c r="P217" s="576">
        <v>0</v>
      </c>
      <c r="Q217" s="589">
        <v>76149.05</v>
      </c>
      <c r="R217" s="576">
        <v>127841.17</v>
      </c>
      <c r="S217" s="583">
        <f t="shared" si="25"/>
        <v>84379.309999999983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607562.63</v>
      </c>
      <c r="P274" s="576">
        <v>0</v>
      </c>
      <c r="Q274" s="589">
        <v>574754.59</v>
      </c>
      <c r="R274" s="576">
        <v>769997.67</v>
      </c>
      <c r="S274" s="583">
        <f t="shared" si="31"/>
        <v>412319.54999999993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>
        <v>3409.85</v>
      </c>
      <c r="R279" s="576">
        <v>3409.85</v>
      </c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>
        <v>90526.3</v>
      </c>
      <c r="P296" s="582">
        <v>0</v>
      </c>
      <c r="Q296" s="122">
        <v>946508</v>
      </c>
      <c r="R296" s="576">
        <v>1026363.53</v>
      </c>
      <c r="S296" s="583">
        <f t="shared" si="34"/>
        <v>10670.770000000019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3582.11</v>
      </c>
      <c r="R384" s="324"/>
      <c r="S384" s="326">
        <f t="shared" ref="S384:S415" si="47">+IF(ABS(+O384+Q384)&gt;=ABS(P384+R384),+O384-P384+Q384-R384,0)</f>
        <v>3582.11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8424.25</v>
      </c>
      <c r="R385" s="121"/>
      <c r="S385" s="27">
        <f t="shared" si="47"/>
        <v>8424.25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65880</v>
      </c>
      <c r="R386" s="121"/>
      <c r="S386" s="27">
        <f t="shared" si="47"/>
        <v>65880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321.88</v>
      </c>
      <c r="R391" s="121"/>
      <c r="S391" s="27">
        <f t="shared" si="47"/>
        <v>321.88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34815.919999999998</v>
      </c>
      <c r="R393" s="121"/>
      <c r="S393" s="27">
        <f t="shared" si="47"/>
        <v>34815.919999999998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7140</v>
      </c>
      <c r="R400" s="121"/>
      <c r="S400" s="27">
        <f t="shared" si="47"/>
        <v>7140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12629.4</v>
      </c>
      <c r="R401" s="121"/>
      <c r="S401" s="27">
        <f t="shared" si="47"/>
        <v>12629.4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7583.78</v>
      </c>
      <c r="R410" s="121"/>
      <c r="S410" s="27">
        <f t="shared" si="47"/>
        <v>7583.78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79070.98</v>
      </c>
      <c r="R411" s="121"/>
      <c r="S411" s="27">
        <f t="shared" si="47"/>
        <v>79070.98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86289.95</v>
      </c>
      <c r="R412" s="121"/>
      <c r="S412" s="583">
        <f t="shared" si="47"/>
        <v>86289.95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2470.33</v>
      </c>
      <c r="R413" s="121"/>
      <c r="S413" s="583">
        <f t="shared" si="47"/>
        <v>2470.33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23799.69</v>
      </c>
      <c r="R418" s="576"/>
      <c r="S418" s="583">
        <f t="shared" si="51"/>
        <v>23799.69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8562.4699999999993</v>
      </c>
      <c r="R419" s="576"/>
      <c r="S419" s="583">
        <f t="shared" si="51"/>
        <v>8562.4699999999993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3945.98</v>
      </c>
      <c r="R421" s="576"/>
      <c r="S421" s="583">
        <f t="shared" si="51"/>
        <v>3945.98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586908.06999999995</v>
      </c>
      <c r="R437" s="576"/>
      <c r="S437" s="583">
        <f t="shared" si="51"/>
        <v>586908.06999999995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>
        <v>3409.85</v>
      </c>
      <c r="R513" s="576"/>
      <c r="S513" s="583">
        <f t="shared" si="54"/>
        <v>3409.85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30682.89</v>
      </c>
      <c r="R525" s="576"/>
      <c r="S525" s="583">
        <f t="shared" si="54"/>
        <v>30682.89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>
        <v>4.41</v>
      </c>
      <c r="S679" s="583">
        <f t="shared" si="65"/>
        <v>0</v>
      </c>
      <c r="T679" s="580">
        <f t="shared" si="66"/>
        <v>4.41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>
        <v>2008.78</v>
      </c>
      <c r="S726" s="583">
        <f t="shared" si="65"/>
        <v>0</v>
      </c>
      <c r="T726" s="580">
        <f t="shared" si="66"/>
        <v>2008.78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>
        <v>14969.18</v>
      </c>
      <c r="S745" s="583">
        <f t="shared" si="68"/>
        <v>0</v>
      </c>
      <c r="T745" s="580">
        <f t="shared" si="69"/>
        <v>14969.18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>
        <v>25066.92</v>
      </c>
      <c r="R747" s="576">
        <v>615443.49</v>
      </c>
      <c r="S747" s="583">
        <f t="shared" si="68"/>
        <v>0</v>
      </c>
      <c r="T747" s="580">
        <f t="shared" si="69"/>
        <v>590376.56999999995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25" t="s">
        <v>2183</v>
      </c>
      <c r="C760" s="2426"/>
      <c r="D760" s="2426"/>
      <c r="E760" s="2426"/>
      <c r="F760" s="2426"/>
      <c r="G760" s="2426"/>
      <c r="H760" s="2426"/>
      <c r="I760" s="2426"/>
      <c r="J760" s="2426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7660</v>
      </c>
      <c r="R760" s="576"/>
      <c r="S760" s="583">
        <f t="shared" si="68"/>
        <v>7660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25" t="s">
        <v>2185</v>
      </c>
      <c r="C762" s="2427"/>
      <c r="D762" s="2427"/>
      <c r="E762" s="2427"/>
      <c r="F762" s="2427"/>
      <c r="G762" s="2427"/>
      <c r="H762" s="2427"/>
      <c r="I762" s="2427"/>
      <c r="J762" s="2427"/>
      <c r="K762" s="2427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>
        <v>5880</v>
      </c>
      <c r="S770" s="583">
        <f t="shared" si="70"/>
        <v>0</v>
      </c>
      <c r="T770" s="580">
        <f t="shared" si="69"/>
        <v>5880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7" t="str">
        <f>+E12</f>
        <v>NF-CSF</v>
      </c>
      <c r="J829" s="2627"/>
      <c r="K829" s="2627"/>
      <c r="L829" s="96"/>
      <c r="M829" s="51"/>
      <c r="N829" s="128" t="s">
        <v>666</v>
      </c>
      <c r="O829" s="846">
        <f t="shared" ref="O829:T829" si="73">+ROUND(+SUM(O14:O828),2)</f>
        <v>1073338.68</v>
      </c>
      <c r="P829" s="847">
        <f t="shared" si="73"/>
        <v>1073338.68</v>
      </c>
      <c r="Q829" s="869">
        <f t="shared" si="73"/>
        <v>4761146.1399999997</v>
      </c>
      <c r="R829" s="870">
        <f t="shared" si="73"/>
        <v>4761146.1399999997</v>
      </c>
      <c r="S829" s="871">
        <f t="shared" si="73"/>
        <v>1722038.61</v>
      </c>
      <c r="T829" s="872">
        <f t="shared" si="73"/>
        <v>1722038.61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6" t="str">
        <f>+I829</f>
        <v>NF-CSF</v>
      </c>
      <c r="J831" s="2626"/>
      <c r="K831" s="262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>
        <v>951409.23</v>
      </c>
      <c r="Q835" s="589">
        <v>662441.47</v>
      </c>
      <c r="R835" s="121">
        <v>100440</v>
      </c>
      <c r="S835" s="29">
        <v>0</v>
      </c>
      <c r="T835" s="28">
        <f>+IF(ABS(+O835+Q835)&lt;=ABS(P835+R835),-O835+P835-Q835+R835,0)</f>
        <v>389407.76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>
        <v>37599.519999999997</v>
      </c>
      <c r="R839" s="576"/>
      <c r="S839" s="583">
        <f>+IF(ABS(+O839+Q839)&gt;=ABS(P839+R839),+O839-P839+Q839-R839,0)</f>
        <v>37599.519999999997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>
        <v>97264.13</v>
      </c>
      <c r="Q848" s="589"/>
      <c r="R848" s="121"/>
      <c r="S848" s="579">
        <v>0</v>
      </c>
      <c r="T848" s="580">
        <f t="shared" ref="T848:T857" si="75">+IF(ABS(+O848+Q848)&lt;=ABS(P848+R848),-O848+P848-Q848+R848,0)</f>
        <v>97264.13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63542.35</v>
      </c>
      <c r="R850" s="576"/>
      <c r="S850" s="583">
        <f t="shared" si="76"/>
        <v>63542.35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725293.82</v>
      </c>
      <c r="S851" s="583">
        <f t="shared" si="76"/>
        <v>0</v>
      </c>
      <c r="T851" s="580">
        <f t="shared" si="75"/>
        <v>725293.82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>
        <v>100440</v>
      </c>
      <c r="R852" s="576"/>
      <c r="S852" s="583">
        <f t="shared" si="76"/>
        <v>100440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>
        <v>690</v>
      </c>
      <c r="S855" s="583">
        <f t="shared" si="76"/>
        <v>0</v>
      </c>
      <c r="T855" s="580">
        <f t="shared" si="75"/>
        <v>690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722086.6</v>
      </c>
      <c r="S857" s="583">
        <f t="shared" si="76"/>
        <v>0</v>
      </c>
      <c r="T857" s="580">
        <f t="shared" si="75"/>
        <v>722086.6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552981.52</v>
      </c>
      <c r="S878" s="583">
        <f t="shared" si="81"/>
        <v>0</v>
      </c>
      <c r="T878" s="580">
        <f t="shared" si="79"/>
        <v>552981.52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>
        <v>37599.519999999997</v>
      </c>
      <c r="S886" s="579">
        <v>0</v>
      </c>
      <c r="T886" s="580">
        <f>+IF(ABS(+O886+Q886)&lt;=ABS(P886+R886),-O886+P886-Q886+R886,0)</f>
        <v>37599.519999999997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1048673.3600000001</v>
      </c>
      <c r="P887" s="37">
        <v>0</v>
      </c>
      <c r="Q887" s="598">
        <v>1275068.1200000001</v>
      </c>
      <c r="R887" s="597"/>
      <c r="S887" s="56">
        <f>+IF(ABS(+O887+Q887)&gt;=ABS(P887+R887),+O887-P887+Q887-R887,0)</f>
        <v>2323741.4800000004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4" t="str">
        <f>+I831</f>
        <v>NF-CSF</v>
      </c>
      <c r="J888" s="2634"/>
      <c r="K888" s="2634"/>
      <c r="L888" s="105"/>
      <c r="M888" s="51"/>
      <c r="N888" s="117">
        <v>9</v>
      </c>
      <c r="O888" s="846">
        <f t="shared" ref="O888:T888" si="82">+ROUND(SUM(O831:O887),2)</f>
        <v>1048673.3600000001</v>
      </c>
      <c r="P888" s="849">
        <f t="shared" si="82"/>
        <v>1048673.3600000001</v>
      </c>
      <c r="Q888" s="848">
        <f t="shared" si="82"/>
        <v>2139091.46</v>
      </c>
      <c r="R888" s="849">
        <f t="shared" si="82"/>
        <v>2139091.46</v>
      </c>
      <c r="S888" s="850">
        <f t="shared" si="82"/>
        <v>2525323.35</v>
      </c>
      <c r="T888" s="851">
        <f t="shared" si="82"/>
        <v>2525323.35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0" t="str">
        <f>+I888</f>
        <v>NF-CSF</v>
      </c>
      <c r="J890" s="2630"/>
      <c r="K890" s="2630"/>
      <c r="L890" s="287"/>
      <c r="M890" s="51"/>
      <c r="N890" s="288" t="s">
        <v>665</v>
      </c>
      <c r="O890" s="852">
        <f t="shared" ref="O890:T890" si="83">+ROUND(+O829+O888,2)</f>
        <v>2122012.04</v>
      </c>
      <c r="P890" s="853">
        <f t="shared" si="83"/>
        <v>2122012.04</v>
      </c>
      <c r="Q890" s="854">
        <f t="shared" si="83"/>
        <v>6900237.5999999996</v>
      </c>
      <c r="R890" s="853">
        <f t="shared" si="83"/>
        <v>6900237.5999999996</v>
      </c>
      <c r="S890" s="854">
        <f t="shared" si="83"/>
        <v>4247361.96</v>
      </c>
      <c r="T890" s="855">
        <f t="shared" si="83"/>
        <v>4247361.96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-2021'!O149+'NF-KSF-TRIAL-BAL-2021'!O154+'NF-KSF-TRIAL-BAL-2021'!O155+'NF-KSF-TRIAL-BAL-2021'!O229+'NF-KSF-TRIAL-BAL-2021'!O230+'NF-KSF-TRIAL-BAL-2021'!O231+'NF-KSF-TRIAL-BAL-2021'!O249+'NF-KSF-TRIAL-BAL-2021'!O250++'NF-KSF-TRIAL-BAL-2021'!O306+'NF-KSF-TRIAL-BAL-2021'!O307+'NF-KSF-TRIAL-BAL-2021'!O308+SUM('NF-KSF-TRIAL-BAL-2021'!O331:O335)+'NF-KSF-TRIAL-BAL-2021'!O346+'NF-KSF-TRIAL-BAL-2021'!O347+SUM('NF-KSF-TRIAL-BAL-2021'!O360:'NF-KSF-TRIAL-BAL-2021'!O363)+SUM('NF-KSF-TRIAL-BAL-2021'!O377:'NF-KSF-TRIAL-BAL-2021'!O379)</f>
        <v>0</v>
      </c>
      <c r="Q910" s="263">
        <v>0</v>
      </c>
      <c r="R910" s="264">
        <v>0</v>
      </c>
      <c r="S910" s="563" t="s">
        <v>148</v>
      </c>
      <c r="T910" s="465">
        <f>+'NF-KSF-TRIAL-BAL-2021'!S149+'NF-KSF-TRIAL-BAL-2021'!S154+'NF-KSF-TRIAL-BAL-2021'!S155+'NF-KSF-TRIAL-BAL-2021'!S229+'NF-KSF-TRIAL-BAL-2021'!S230+'NF-KSF-TRIAL-BAL-2021'!S231+'NF-KSF-TRIAL-BAL-2021'!S249+'NF-KSF-TRIAL-BAL-2021'!S250++'NF-KSF-TRIAL-BAL-2021'!S306+'NF-KSF-TRIAL-BAL-2021'!S307+'NF-KSF-TRIAL-BAL-2021'!S308+SUM('NF-KSF-TRIAL-BAL-2021'!S331:S335)+'NF-KSF-TRIAL-BAL-2021'!S346+'NF-KSF-TRIAL-BAL-2021'!S347+SUM('NF-KSF-TRIAL-BAL-2021'!S360:'NF-KSF-TRIAL-BAL-2021'!S363)+SUM('NF-KSF-TRIAL-BAL-2021'!S377:'NF-KSF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28" t="str">
        <f>+'TRIAL-BALANCE'!E2:L2</f>
        <v>ОБЩИНА ГУЛЯНЦИ</v>
      </c>
      <c r="F2" s="2529"/>
      <c r="G2" s="2529"/>
      <c r="H2" s="2529"/>
      <c r="I2" s="2529"/>
      <c r="J2" s="2529"/>
      <c r="K2" s="2529"/>
      <c r="L2" s="2530"/>
      <c r="M2" s="46"/>
      <c r="N2" s="1950" t="str">
        <f>+LEFT(H12,6)</f>
        <v>30 юни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ГР.ГУЛЯНЦИ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06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413691</v>
      </c>
      <c r="D6" s="2463"/>
      <c r="E6" s="2464"/>
      <c r="F6" s="205" t="s">
        <v>534</v>
      </c>
      <c r="G6" s="2465" t="str">
        <f>+'TRIAL-BALANCE'!G6:L6</f>
        <v>tsus@abv.bg</v>
      </c>
      <c r="H6" s="2466"/>
      <c r="I6" s="2466"/>
      <c r="J6" s="2466"/>
      <c r="K6" s="2466"/>
      <c r="L6" s="2467"/>
      <c r="M6" s="48"/>
      <c r="N6" s="111"/>
      <c r="O6" s="2437" t="s">
        <v>185</v>
      </c>
      <c r="P6" s="2438"/>
      <c r="Q6" s="2438"/>
      <c r="R6" s="2438"/>
      <c r="S6" s="2438"/>
      <c r="T6" s="2439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31"/>
      <c r="P7" s="2632"/>
      <c r="Q7" s="2632"/>
      <c r="R7" s="2632"/>
      <c r="S7" s="2632"/>
      <c r="T7" s="2633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57">
        <f>+'TRIAL-BALANCE'!K10:L10</f>
        <v>44398</v>
      </c>
      <c r="L10" s="2458"/>
      <c r="M10" s="49"/>
      <c r="N10" s="1577">
        <f>+C8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40" t="str">
        <f>+F10</f>
        <v>R A</v>
      </c>
      <c r="F12" s="2640"/>
      <c r="G12" s="1130" t="s">
        <v>1003</v>
      </c>
      <c r="H12" s="2636" t="str">
        <f>+'TRIAL-BALANCE'!H12:K12</f>
        <v>30 юни 2021 г.</v>
      </c>
      <c r="I12" s="2636"/>
      <c r="J12" s="2636"/>
      <c r="K12" s="2636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44"/>
      <c r="N13" s="1146" t="s">
        <v>202</v>
      </c>
      <c r="O13" s="1147">
        <f t="shared" ref="O13:T13" si="0">+O890</f>
        <v>9683624.4100000001</v>
      </c>
      <c r="P13" s="1148">
        <f t="shared" si="0"/>
        <v>9683624.4100000001</v>
      </c>
      <c r="Q13" s="1149">
        <f t="shared" si="0"/>
        <v>21029507.489999998</v>
      </c>
      <c r="R13" s="1148">
        <f t="shared" si="0"/>
        <v>21029507.489999998</v>
      </c>
      <c r="S13" s="1149">
        <f t="shared" si="0"/>
        <v>14045048.449999999</v>
      </c>
      <c r="T13" s="1150">
        <f t="shared" si="0"/>
        <v>14045048.449999999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656.37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656.37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2163114.1</v>
      </c>
      <c r="P15" s="324">
        <v>0</v>
      </c>
      <c r="Q15" s="325"/>
      <c r="R15" s="324"/>
      <c r="S15" s="326">
        <f>+IF(ABS(+O15+Q15)&gt;=ABS(P15+R15),+O15-P15+Q15-R15,0)</f>
        <v>2163114.1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1616660.69</v>
      </c>
      <c r="P73" s="582">
        <v>0</v>
      </c>
      <c r="Q73" s="589"/>
      <c r="R73" s="121"/>
      <c r="S73" s="583">
        <f t="shared" si="10"/>
        <v>1616660.69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106273.44</v>
      </c>
      <c r="P78" s="582">
        <v>0</v>
      </c>
      <c r="Q78" s="589"/>
      <c r="R78" s="121"/>
      <c r="S78" s="583">
        <f t="shared" si="10"/>
        <v>106273.44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4330345.22</v>
      </c>
      <c r="Q114" s="325">
        <v>4262346.13</v>
      </c>
      <c r="R114" s="324">
        <v>366967.93</v>
      </c>
      <c r="S114" s="330">
        <v>0</v>
      </c>
      <c r="T114" s="327">
        <f>+IF(ABS(+O114+Q114)&lt;=ABS(P114+R114),-O114+P114-Q114+R114,0)</f>
        <v>434967.01999999984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>
        <v>454817.51</v>
      </c>
      <c r="P115" s="9">
        <v>0</v>
      </c>
      <c r="Q115" s="122">
        <v>9820.4599999999991</v>
      </c>
      <c r="R115" s="324">
        <v>464637.97</v>
      </c>
      <c r="S115" s="27">
        <f>+IF(ABS(+O115+Q115)&gt;=ABS(P115+R115),+O115-P115+Q115-R115,0)</f>
        <v>5.8207660913467407E-11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454817.46</v>
      </c>
      <c r="Q186" s="589">
        <v>3560814.67</v>
      </c>
      <c r="R186" s="324">
        <v>3560814.67</v>
      </c>
      <c r="S186" s="579">
        <v>0</v>
      </c>
      <c r="T186" s="580">
        <f>+IF(ABS(+O186+Q186)&lt;=ABS(P186+R186),-O186+P186-Q186+R186,0)</f>
        <v>454817.45999999996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12327.52</v>
      </c>
      <c r="Q202" s="589">
        <v>11831.5</v>
      </c>
      <c r="R202" s="576"/>
      <c r="S202" s="583">
        <f t="shared" si="25"/>
        <v>0</v>
      </c>
      <c r="T202" s="580">
        <f t="shared" si="24"/>
        <v>496.02000000000044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454817.46</v>
      </c>
      <c r="P274" s="576">
        <v>0</v>
      </c>
      <c r="Q274" s="589">
        <v>3560814.67</v>
      </c>
      <c r="R274" s="576">
        <v>3560814.67</v>
      </c>
      <c r="S274" s="583">
        <f t="shared" si="31"/>
        <v>454817.45999999996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2463.37</v>
      </c>
      <c r="P296" s="9">
        <v>0</v>
      </c>
      <c r="Q296" s="122">
        <v>722024.37</v>
      </c>
      <c r="R296" s="576">
        <v>722022.52</v>
      </c>
      <c r="S296" s="583">
        <f t="shared" si="34"/>
        <v>2465.2199999999721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17341.88</v>
      </c>
      <c r="R401" s="121"/>
      <c r="S401" s="27">
        <f t="shared" si="47"/>
        <v>17341.88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814264.02</v>
      </c>
      <c r="R438" s="576"/>
      <c r="S438" s="583">
        <f t="shared" si="51"/>
        <v>814264.02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>
        <v>1.83</v>
      </c>
      <c r="S679" s="583">
        <f t="shared" si="65"/>
        <v>0</v>
      </c>
      <c r="T679" s="580">
        <f t="shared" si="66"/>
        <v>1.83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>
        <v>3550955.11</v>
      </c>
      <c r="R745" s="576">
        <v>4274138.55</v>
      </c>
      <c r="S745" s="583">
        <f t="shared" si="68"/>
        <v>0</v>
      </c>
      <c r="T745" s="580">
        <f t="shared" si="69"/>
        <v>723183.44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3560814.67</v>
      </c>
      <c r="S747" s="583">
        <f t="shared" si="68"/>
        <v>0</v>
      </c>
      <c r="T747" s="580">
        <f t="shared" si="69"/>
        <v>3560814.67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25" t="s">
        <v>2183</v>
      </c>
      <c r="C760" s="2426"/>
      <c r="D760" s="2426"/>
      <c r="E760" s="2426"/>
      <c r="F760" s="2426"/>
      <c r="G760" s="2426"/>
      <c r="H760" s="2426"/>
      <c r="I760" s="2426"/>
      <c r="J760" s="2426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25" t="s">
        <v>2185</v>
      </c>
      <c r="C762" s="2427"/>
      <c r="D762" s="2427"/>
      <c r="E762" s="2427"/>
      <c r="F762" s="2427"/>
      <c r="G762" s="2427"/>
      <c r="H762" s="2427"/>
      <c r="I762" s="2427"/>
      <c r="J762" s="2427"/>
      <c r="K762" s="2427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8" t="str">
        <f>+E12</f>
        <v>R A</v>
      </c>
      <c r="J829" s="2638"/>
      <c r="K829" s="2638"/>
      <c r="L829" s="96"/>
      <c r="M829" s="51"/>
      <c r="N829" s="128" t="s">
        <v>666</v>
      </c>
      <c r="O829" s="840">
        <f t="shared" ref="O829:T829" si="73">+ROUND(+SUM(O14:O828),2)</f>
        <v>4798146.57</v>
      </c>
      <c r="P829" s="841">
        <f t="shared" si="73"/>
        <v>4798146.57</v>
      </c>
      <c r="Q829" s="842">
        <f t="shared" si="73"/>
        <v>16510212.810000001</v>
      </c>
      <c r="R829" s="843">
        <f t="shared" si="73"/>
        <v>16510212.810000001</v>
      </c>
      <c r="S829" s="844">
        <f t="shared" si="73"/>
        <v>5174936.8099999996</v>
      </c>
      <c r="T829" s="845">
        <f t="shared" si="73"/>
        <v>5174936.8099999996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9" t="str">
        <f>+I829</f>
        <v>R A</v>
      </c>
      <c r="J831" s="2639"/>
      <c r="K831" s="2639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475868.8</v>
      </c>
      <c r="Q835" s="589">
        <v>445987.48</v>
      </c>
      <c r="R835" s="121"/>
      <c r="S835" s="29">
        <v>0</v>
      </c>
      <c r="T835" s="28">
        <f>+IF(ABS(+O835+Q835)&lt;=ABS(P835+R835),-O835+P835-Q835+R835,0)</f>
        <v>29881.320000000007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>
        <v>477220.38</v>
      </c>
      <c r="P839" s="582">
        <v>0</v>
      </c>
      <c r="Q839" s="589">
        <v>22168.35</v>
      </c>
      <c r="R839" s="576">
        <v>44336.7</v>
      </c>
      <c r="S839" s="583">
        <f>+IF(ABS(+O839+Q839)&gt;=ABS(P839+R839),+O839-P839+Q839-R839,0)</f>
        <v>455052.02999999997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>
        <v>3932388.66</v>
      </c>
      <c r="Q848" s="589"/>
      <c r="R848" s="121"/>
      <c r="S848" s="579">
        <v>0</v>
      </c>
      <c r="T848" s="580">
        <f t="shared" ref="T848:T857" si="75">+IF(ABS(+O848+Q848)&lt;=ABS(P848+R848),-O848+P848-Q848+R848,0)</f>
        <v>3932388.66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445987.48</v>
      </c>
      <c r="S851" s="583">
        <f t="shared" si="76"/>
        <v>0</v>
      </c>
      <c r="T851" s="580">
        <f t="shared" si="75"/>
        <v>445987.48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445987.48</v>
      </c>
      <c r="S857" s="583">
        <f t="shared" si="76"/>
        <v>0</v>
      </c>
      <c r="T857" s="580">
        <f t="shared" si="75"/>
        <v>445987.48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3560814.67</v>
      </c>
      <c r="S878" s="583">
        <f t="shared" si="81"/>
        <v>0</v>
      </c>
      <c r="T878" s="580">
        <f t="shared" si="79"/>
        <v>3560814.67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477220.38</v>
      </c>
      <c r="Q886" s="589">
        <v>44336.7</v>
      </c>
      <c r="R886" s="121">
        <v>22168.35</v>
      </c>
      <c r="S886" s="579">
        <v>0</v>
      </c>
      <c r="T886" s="580">
        <f>+IF(ABS(+O886+Q886)&lt;=ABS(P886+R886),-O886+P886-Q886+R886,0)</f>
        <v>455052.02999999997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4408257.46</v>
      </c>
      <c r="P887" s="839">
        <v>0</v>
      </c>
      <c r="Q887" s="598">
        <v>4006802.15</v>
      </c>
      <c r="R887" s="597"/>
      <c r="S887" s="56">
        <f>+IF(ABS(+O887+Q887)&gt;=ABS(P887+R887),+O887-P887+Q887-R887,0)</f>
        <v>8415059.6099999994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1" t="str">
        <f>+I831</f>
        <v>R A</v>
      </c>
      <c r="J888" s="2641"/>
      <c r="K888" s="2641"/>
      <c r="L888" s="105"/>
      <c r="M888" s="51"/>
      <c r="N888" s="117">
        <v>9</v>
      </c>
      <c r="O888" s="840">
        <f t="shared" ref="O888:T888" si="82">+ROUND(SUM(O831:O887),2)</f>
        <v>4885477.84</v>
      </c>
      <c r="P888" s="843">
        <f t="shared" si="82"/>
        <v>4885477.84</v>
      </c>
      <c r="Q888" s="842">
        <f t="shared" si="82"/>
        <v>4519294.68</v>
      </c>
      <c r="R888" s="843">
        <f t="shared" si="82"/>
        <v>4519294.68</v>
      </c>
      <c r="S888" s="844">
        <f t="shared" si="82"/>
        <v>8870111.6400000006</v>
      </c>
      <c r="T888" s="845">
        <f t="shared" si="82"/>
        <v>8870111.6400000006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7" t="str">
        <f>+I888</f>
        <v>R A</v>
      </c>
      <c r="J890" s="2637"/>
      <c r="K890" s="2637"/>
      <c r="L890" s="287"/>
      <c r="M890" s="51"/>
      <c r="N890" s="288" t="s">
        <v>665</v>
      </c>
      <c r="O890" s="430">
        <f t="shared" ref="O890:T890" si="83">+ROUND(+O829+O888,2)</f>
        <v>9683624.4100000001</v>
      </c>
      <c r="P890" s="431">
        <f t="shared" si="83"/>
        <v>9683624.4100000001</v>
      </c>
      <c r="Q890" s="432">
        <f t="shared" si="83"/>
        <v>21029507.489999998</v>
      </c>
      <c r="R890" s="431">
        <f t="shared" si="83"/>
        <v>21029507.489999998</v>
      </c>
      <c r="S890" s="432">
        <f t="shared" si="83"/>
        <v>14045048.449999999</v>
      </c>
      <c r="T890" s="433">
        <f t="shared" si="83"/>
        <v>14045048.449999999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-2021'!O149+'RA-TRIAL-BAL-2021'!O154+'RA-TRIAL-BAL-2021'!O155+'RA-TRIAL-BAL-2021'!O229+'RA-TRIAL-BAL-2021'!O230+'RA-TRIAL-BAL-2021'!O231+'RA-TRIAL-BAL-2021'!O249+'RA-TRIAL-BAL-2021'!O250++'RA-TRIAL-BAL-2021'!O306+'RA-TRIAL-BAL-2021'!O307+'RA-TRIAL-BAL-2021'!O308+SUM('RA-TRIAL-BAL-2021'!O331:O335)+'RA-TRIAL-BAL-2021'!O346+'RA-TRIAL-BAL-2021'!O347+SUM('RA-TRIAL-BAL-2021'!O360:'RA-TRIAL-BAL-2021'!O363)+SUM('RA-TRIAL-BAL-2021'!O377:'RA-TRIAL-BAL-2021'!O379)</f>
        <v>0</v>
      </c>
      <c r="Q910" s="263">
        <v>0</v>
      </c>
      <c r="R910" s="264">
        <v>0</v>
      </c>
      <c r="S910" s="563" t="s">
        <v>148</v>
      </c>
      <c r="T910" s="465">
        <f>+'RA-TRIAL-BAL-2021'!S149+'RA-TRIAL-BAL-2021'!S154+'RA-TRIAL-BAL-2021'!S155+'RA-TRIAL-BAL-2021'!S229+'RA-TRIAL-BAL-2021'!S230+'RA-TRIAL-BAL-2021'!S231+'RA-TRIAL-BAL-2021'!S249+'RA-TRIAL-BAL-2021'!S250++'RA-TRIAL-BAL-2021'!S306+'RA-TRIAL-BAL-2021'!S307+'RA-TRIAL-BAL-2021'!S308+SUM('RA-TRIAL-BAL-2021'!S331:S335)+'RA-TRIAL-BAL-2021'!S346+'RA-TRIAL-BAL-2021'!S347+SUM('RA-TRIAL-BAL-2021'!S360:'RA-TRIAL-BAL-2021'!S363)+SUM('RA-TRIAL-BAL-2021'!S377:'RA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28" t="str">
        <f>+'TRIAL-BALANCE'!E2:L2</f>
        <v>ОБЩИНА ГУЛЯНЦИ</v>
      </c>
      <c r="F2" s="2529"/>
      <c r="G2" s="2529"/>
      <c r="H2" s="2529"/>
      <c r="I2" s="2529"/>
      <c r="J2" s="2529"/>
      <c r="K2" s="2529"/>
      <c r="L2" s="2530"/>
      <c r="M2" s="46"/>
      <c r="N2" s="1950" t="str">
        <f>+LEFT(H12,6)</f>
        <v>30 юни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ГР.ГУЛЯНЦИ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06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413691</v>
      </c>
      <c r="D6" s="2463"/>
      <c r="E6" s="2464"/>
      <c r="F6" s="205" t="s">
        <v>534</v>
      </c>
      <c r="G6" s="2465" t="str">
        <f>+'TRIAL-BALANCE'!G6:L6</f>
        <v>tsus@abv.bg</v>
      </c>
      <c r="H6" s="2466"/>
      <c r="I6" s="2466"/>
      <c r="J6" s="2466"/>
      <c r="K6" s="2466"/>
      <c r="L6" s="2467"/>
      <c r="M6" s="48"/>
      <c r="N6" s="111"/>
      <c r="O6" s="2437" t="s">
        <v>185</v>
      </c>
      <c r="P6" s="2438"/>
      <c r="Q6" s="2438"/>
      <c r="R6" s="2438"/>
      <c r="S6" s="2438"/>
      <c r="T6" s="2439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31"/>
      <c r="P7" s="2632"/>
      <c r="Q7" s="2632"/>
      <c r="R7" s="2632"/>
      <c r="S7" s="2632"/>
      <c r="T7" s="2633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57">
        <f>+'TRIAL-BALANCE'!K10:L10</f>
        <v>44398</v>
      </c>
      <c r="L10" s="2458"/>
      <c r="M10" s="49"/>
      <c r="N10" s="1577">
        <f>+C8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42" t="str">
        <f>+F10</f>
        <v>D E S</v>
      </c>
      <c r="F12" s="2642"/>
      <c r="G12" s="1130" t="s">
        <v>1003</v>
      </c>
      <c r="H12" s="2636" t="str">
        <f>+'TRIAL-BALANCE'!H12:K12</f>
        <v>30 юни 2021 г.</v>
      </c>
      <c r="I12" s="2636"/>
      <c r="J12" s="2636"/>
      <c r="K12" s="2636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44"/>
      <c r="N13" s="1151" t="s">
        <v>202</v>
      </c>
      <c r="O13" s="1152">
        <f t="shared" ref="O13:T13" si="0">+O890</f>
        <v>21431.24</v>
      </c>
      <c r="P13" s="1153">
        <f t="shared" si="0"/>
        <v>21431.24</v>
      </c>
      <c r="Q13" s="1154">
        <f t="shared" si="0"/>
        <v>26801.51</v>
      </c>
      <c r="R13" s="1153">
        <f t="shared" si="0"/>
        <v>26801.51</v>
      </c>
      <c r="S13" s="1154">
        <f t="shared" si="0"/>
        <v>35087.1</v>
      </c>
      <c r="T13" s="1155">
        <f t="shared" si="0"/>
        <v>35087.1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>
        <v>0</v>
      </c>
      <c r="P15" s="578">
        <v>9977.9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9977.9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810.75</v>
      </c>
      <c r="R114" s="324">
        <v>810.75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2051.58</v>
      </c>
      <c r="R128" s="324">
        <v>2051.58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73.45</v>
      </c>
      <c r="R180" s="576">
        <v>73.45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11453.34</v>
      </c>
      <c r="Q186" s="589"/>
      <c r="R186" s="324"/>
      <c r="S186" s="579">
        <v>0</v>
      </c>
      <c r="T186" s="580">
        <f>+IF(ABS(+O186+Q186)&lt;=ABS(P186+R186),-O186+P186-Q186+R186,0)</f>
        <v>11453.34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123.5</v>
      </c>
      <c r="R191" s="576">
        <v>123.5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66.75</v>
      </c>
      <c r="R192" s="576">
        <v>66.75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41.72</v>
      </c>
      <c r="R193" s="576">
        <v>41.72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>
        <v>2678.32</v>
      </c>
      <c r="S202" s="583">
        <f t="shared" si="25"/>
        <v>0</v>
      </c>
      <c r="T202" s="580">
        <f t="shared" si="24"/>
        <v>2678.32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9977.9</v>
      </c>
      <c r="P217" s="576">
        <v>0</v>
      </c>
      <c r="Q217" s="589"/>
      <c r="R217" s="576">
        <v>9977.9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11453.34</v>
      </c>
      <c r="P274" s="576">
        <v>0</v>
      </c>
      <c r="Q274" s="589"/>
      <c r="R274" s="576"/>
      <c r="S274" s="583">
        <f t="shared" si="31"/>
        <v>11453.34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90</v>
      </c>
      <c r="R384" s="324"/>
      <c r="S384" s="326">
        <f t="shared" ref="S384:S415" si="47">+IF(ABS(+O384+Q384)&gt;=ABS(P384+R384),+O384-P384+Q384-R384,0)</f>
        <v>90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55</v>
      </c>
      <c r="R385" s="121"/>
      <c r="S385" s="27">
        <f t="shared" si="47"/>
        <v>55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41</v>
      </c>
      <c r="R391" s="121"/>
      <c r="S391" s="27">
        <f t="shared" si="47"/>
        <v>41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500</v>
      </c>
      <c r="R393" s="121"/>
      <c r="S393" s="27">
        <f t="shared" si="47"/>
        <v>500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6422.95</v>
      </c>
      <c r="R401" s="121"/>
      <c r="S401" s="27">
        <f t="shared" si="47"/>
        <v>6422.95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1112.5</v>
      </c>
      <c r="R413" s="121"/>
      <c r="S413" s="583">
        <f t="shared" si="47"/>
        <v>1112.5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68.59</v>
      </c>
      <c r="R418" s="576"/>
      <c r="S418" s="583">
        <f t="shared" si="51"/>
        <v>68.59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40.049999999999997</v>
      </c>
      <c r="R419" s="576"/>
      <c r="S419" s="583">
        <f t="shared" si="51"/>
        <v>40.049999999999997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23.36</v>
      </c>
      <c r="R421" s="576"/>
      <c r="S421" s="583">
        <f t="shared" si="51"/>
        <v>23.36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4026.58</v>
      </c>
      <c r="R451" s="576"/>
      <c r="S451" s="583">
        <f t="shared" si="51"/>
        <v>4026.58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214.75</v>
      </c>
      <c r="R454" s="576"/>
      <c r="S454" s="583">
        <f t="shared" si="51"/>
        <v>214.75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61.44</v>
      </c>
      <c r="R480" s="576"/>
      <c r="S480" s="583">
        <f t="shared" si="51"/>
        <v>61.44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25" t="s">
        <v>2183</v>
      </c>
      <c r="C760" s="2426"/>
      <c r="D760" s="2426"/>
      <c r="E760" s="2426"/>
      <c r="F760" s="2426"/>
      <c r="G760" s="2426"/>
      <c r="H760" s="2426"/>
      <c r="I760" s="2426"/>
      <c r="J760" s="2426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25" t="s">
        <v>2185</v>
      </c>
      <c r="C762" s="2427"/>
      <c r="D762" s="2427"/>
      <c r="E762" s="2427"/>
      <c r="F762" s="2427"/>
      <c r="G762" s="2427"/>
      <c r="H762" s="2427"/>
      <c r="I762" s="2427"/>
      <c r="J762" s="2427"/>
      <c r="K762" s="2427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44" t="str">
        <f>+E12</f>
        <v>D E S</v>
      </c>
      <c r="J829" s="2644"/>
      <c r="K829" s="2644"/>
      <c r="L829" s="96"/>
      <c r="M829" s="51"/>
      <c r="N829" s="128" t="s">
        <v>666</v>
      </c>
      <c r="O829" s="858">
        <f t="shared" ref="O829:T829" si="73">+ROUND(+SUM(O14:O828),2)</f>
        <v>21431.24</v>
      </c>
      <c r="P829" s="860">
        <f t="shared" si="73"/>
        <v>21431.24</v>
      </c>
      <c r="Q829" s="859">
        <f t="shared" si="73"/>
        <v>15823.97</v>
      </c>
      <c r="R829" s="860">
        <f t="shared" si="73"/>
        <v>15823.97</v>
      </c>
      <c r="S829" s="861">
        <f t="shared" si="73"/>
        <v>24109.56</v>
      </c>
      <c r="T829" s="862">
        <f t="shared" si="73"/>
        <v>24109.56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45" t="str">
        <f>+I829</f>
        <v>D E S</v>
      </c>
      <c r="J831" s="2645"/>
      <c r="K831" s="2645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5488.77</v>
      </c>
      <c r="R850" s="576"/>
      <c r="S850" s="583">
        <f t="shared" si="76"/>
        <v>5488.77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5488.77</v>
      </c>
      <c r="S851" s="583">
        <f t="shared" si="76"/>
        <v>0</v>
      </c>
      <c r="T851" s="580">
        <f t="shared" si="75"/>
        <v>5488.77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5488.77</v>
      </c>
      <c r="S857" s="583">
        <f t="shared" si="76"/>
        <v>0</v>
      </c>
      <c r="T857" s="580">
        <f t="shared" si="75"/>
        <v>5488.77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>
        <v>5488.77</v>
      </c>
      <c r="R887" s="597"/>
      <c r="S887" s="56">
        <f>+IF(ABS(+O887+Q887)&gt;=ABS(P887+R887),+O887-P887+Q887-R887,0)</f>
        <v>5488.77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6" t="str">
        <f>+I831</f>
        <v>D E S</v>
      </c>
      <c r="J888" s="2646"/>
      <c r="K888" s="2646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10977.54</v>
      </c>
      <c r="R888" s="860">
        <f t="shared" si="82"/>
        <v>10977.54</v>
      </c>
      <c r="S888" s="861">
        <f t="shared" si="82"/>
        <v>10977.54</v>
      </c>
      <c r="T888" s="862">
        <f t="shared" si="82"/>
        <v>10977.54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43" t="str">
        <f>+I888</f>
        <v>D E S</v>
      </c>
      <c r="J890" s="2643"/>
      <c r="K890" s="2643"/>
      <c r="L890" s="287"/>
      <c r="M890" s="51"/>
      <c r="N890" s="288" t="s">
        <v>665</v>
      </c>
      <c r="O890" s="863">
        <f t="shared" ref="O890:T890" si="83">+ROUND(+O829+O888,2)</f>
        <v>21431.24</v>
      </c>
      <c r="P890" s="864">
        <f t="shared" si="83"/>
        <v>21431.24</v>
      </c>
      <c r="Q890" s="865">
        <f t="shared" si="83"/>
        <v>26801.51</v>
      </c>
      <c r="R890" s="864">
        <f t="shared" si="83"/>
        <v>26801.51</v>
      </c>
      <c r="S890" s="865">
        <f t="shared" si="83"/>
        <v>35087.1</v>
      </c>
      <c r="T890" s="866">
        <f t="shared" si="83"/>
        <v>35087.1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-2021'!O149+'DES-TRIAL-BAL-2021'!O154+'DES-TRIAL-BAL-2021'!O155+'DES-TRIAL-BAL-2021'!O229+'DES-TRIAL-BAL-2021'!O230+'DES-TRIAL-BAL-2021'!O231+'DES-TRIAL-BAL-2021'!O249+'DES-TRIAL-BAL-2021'!O250++'DES-TRIAL-BAL-2021'!O306+'DES-TRIAL-BAL-2021'!O307+'DES-TRIAL-BAL-2021'!O308+SUM('DES-TRIAL-BAL-2021'!O331:O335)+'DES-TRIAL-BAL-2021'!O346+'DES-TRIAL-BAL-2021'!O347+SUM('DES-TRIAL-BAL-2021'!O360:'DES-TRIAL-BAL-2021'!O363)+SUM('DES-TRIAL-BAL-2021'!O377:'DES-TRIAL-BAL-2021'!O379)</f>
        <v>0</v>
      </c>
      <c r="Q910" s="263">
        <v>0</v>
      </c>
      <c r="R910" s="264">
        <v>0</v>
      </c>
      <c r="S910" s="563" t="s">
        <v>148</v>
      </c>
      <c r="T910" s="465">
        <f>+'DES-TRIAL-BAL-2021'!S149+'DES-TRIAL-BAL-2021'!S154+'DES-TRIAL-BAL-2021'!S155+'DES-TRIAL-BAL-2021'!S229+'DES-TRIAL-BAL-2021'!S230+'DES-TRIAL-BAL-2021'!S231+'DES-TRIAL-BAL-2021'!S249+'DES-TRIAL-BAL-2021'!S250++'DES-TRIAL-BAL-2021'!S306+'DES-TRIAL-BAL-2021'!S307+'DES-TRIAL-BAL-2021'!S308+SUM('DES-TRIAL-BAL-2021'!S331:S335)+'DES-TRIAL-BAL-2021'!S346+'DES-TRIAL-BAL-2021'!S347+SUM('DES-TRIAL-BAL-2021'!S360:'DES-TRIAL-BAL-2021'!S363)+SUM('DES-TRIAL-BAL-2021'!S377:'DES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28" t="str">
        <f>+'TRIAL-BALANCE'!E2:L2</f>
        <v>ОБЩИНА ГУЛЯНЦИ</v>
      </c>
      <c r="F2" s="2529"/>
      <c r="G2" s="2529"/>
      <c r="H2" s="2529"/>
      <c r="I2" s="2529"/>
      <c r="J2" s="2529"/>
      <c r="K2" s="2529"/>
      <c r="L2" s="2530"/>
      <c r="M2" s="46"/>
      <c r="N2" s="1950" t="str">
        <f>+LEFT(H12,6)</f>
        <v>30 юни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ГР.ГУЛЯНЦИ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06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413691</v>
      </c>
      <c r="D6" s="2463"/>
      <c r="E6" s="2464"/>
      <c r="F6" s="205" t="s">
        <v>534</v>
      </c>
      <c r="G6" s="2465" t="str">
        <f>+'TRIAL-BALANCE'!G6:L6</f>
        <v>tsus@abv.bg</v>
      </c>
      <c r="H6" s="2466"/>
      <c r="I6" s="2466"/>
      <c r="J6" s="2466"/>
      <c r="K6" s="2466"/>
      <c r="L6" s="2467"/>
      <c r="M6" s="48"/>
      <c r="N6" s="111"/>
      <c r="O6" s="2437" t="s">
        <v>185</v>
      </c>
      <c r="P6" s="2438"/>
      <c r="Q6" s="2438"/>
      <c r="R6" s="2438"/>
      <c r="S6" s="2438"/>
      <c r="T6" s="2439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31"/>
      <c r="P7" s="2632"/>
      <c r="Q7" s="2632"/>
      <c r="R7" s="2632"/>
      <c r="S7" s="2632"/>
      <c r="T7" s="2633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57">
        <f>+'TRIAL-BALANCE'!K10:L10</f>
        <v>44398</v>
      </c>
      <c r="L10" s="2458"/>
      <c r="M10" s="49"/>
      <c r="N10" s="1577">
        <f>+C8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50" t="str">
        <f>+F10</f>
        <v>D M P</v>
      </c>
      <c r="F12" s="2650"/>
      <c r="G12" s="1130" t="s">
        <v>1003</v>
      </c>
      <c r="H12" s="2636" t="str">
        <f>+'TRIAL-BALANCE'!H12:K12</f>
        <v>30 юни 2021 г.</v>
      </c>
      <c r="I12" s="2636"/>
      <c r="J12" s="2636"/>
      <c r="K12" s="2636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25" t="s">
        <v>2183</v>
      </c>
      <c r="C760" s="2426"/>
      <c r="D760" s="2426"/>
      <c r="E760" s="2426"/>
      <c r="F760" s="2426"/>
      <c r="G760" s="2426"/>
      <c r="H760" s="2426"/>
      <c r="I760" s="2426"/>
      <c r="J760" s="2426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25" t="s">
        <v>2185</v>
      </c>
      <c r="C762" s="2427"/>
      <c r="D762" s="2427"/>
      <c r="E762" s="2427"/>
      <c r="F762" s="2427"/>
      <c r="G762" s="2427"/>
      <c r="H762" s="2427"/>
      <c r="I762" s="2427"/>
      <c r="J762" s="2427"/>
      <c r="K762" s="2427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48" t="str">
        <f>+E12</f>
        <v>D M P</v>
      </c>
      <c r="J829" s="2648"/>
      <c r="K829" s="2648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49" t="str">
        <f>+I829</f>
        <v>D M P</v>
      </c>
      <c r="J831" s="2649"/>
      <c r="K831" s="2649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51" t="str">
        <f>+I831</f>
        <v>D M P</v>
      </c>
      <c r="J888" s="2651"/>
      <c r="K888" s="2651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47" t="str">
        <f>+I888</f>
        <v>D M P</v>
      </c>
      <c r="J890" s="2647"/>
      <c r="K890" s="2647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-2021'!O149+'DMP-TRIAL-BAL-2021'!O154+'DMP-TRIAL-BAL-2021'!O155+'DMP-TRIAL-BAL-2021'!O229+'DMP-TRIAL-BAL-2021'!O230+'DMP-TRIAL-BAL-2021'!O231+'DMP-TRIAL-BAL-2021'!O249+'DMP-TRIAL-BAL-2021'!O250++'DMP-TRIAL-BAL-2021'!O306+'DMP-TRIAL-BAL-2021'!O307+'DMP-TRIAL-BAL-2021'!O308+SUM('DMP-TRIAL-BAL-2021'!O331:O335)+'DMP-TRIAL-BAL-2021'!O346+'DMP-TRIAL-BAL-2021'!O347+SUM('DMP-TRIAL-BAL-2021'!O360:'DMP-TRIAL-BAL-2021'!O363)+SUM('DMP-TRIAL-BAL-2021'!O377:'DMP-TRIAL-BAL-2021'!O379)</f>
        <v>0</v>
      </c>
      <c r="Q910" s="263">
        <v>0</v>
      </c>
      <c r="R910" s="264">
        <v>0</v>
      </c>
      <c r="S910" s="563" t="s">
        <v>148</v>
      </c>
      <c r="T910" s="465">
        <f>+'DMP-TRIAL-BAL-2021'!S149+'DMP-TRIAL-BAL-2021'!S154+'DMP-TRIAL-BAL-2021'!S155+'DMP-TRIAL-BAL-2021'!S229+'DMP-TRIAL-BAL-2021'!S230+'DMP-TRIAL-BAL-2021'!S231+'DMP-TRIAL-BAL-2021'!S249+'DMP-TRIAL-BAL-2021'!S250++'DMP-TRIAL-BAL-2021'!S306+'DMP-TRIAL-BAL-2021'!S307+'DMP-TRIAL-BAL-2021'!S308+SUM('DMP-TRIAL-BAL-2021'!S331:S335)+'DMP-TRIAL-BAL-2021'!S346+'DMP-TRIAL-BAL-2021'!S347+SUM('DMP-TRIAL-BAL-2021'!S360:'DMP-TRIAL-BAL-2021'!S363)+SUM('DMP-TRIAL-BAL-2021'!S377:'DMP-TRIAL-BAL-2021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+T22-S23+SUM('DMP-TRIAL-BAL-2021'!T41:T45)+SUM(T48:T49)+T65+T69+T151+T232+T233+T234+T251+T252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2134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1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2179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1</v>
      </c>
      <c r="G174" s="1842">
        <v>0</v>
      </c>
      <c r="I174" s="2217">
        <f t="shared" si="13"/>
        <v>1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2023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2017</v>
      </c>
      <c r="C355" s="2099" t="s">
        <v>2018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2019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2020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2021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2022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1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topLeftCell="D1" zoomScaleNormal="100" workbookViewId="0">
      <selection activeCell="N18" sqref="N18"/>
    </sheetView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405">
        <f>IF('Local-&amp;-SSF'!I6=0,+IF('Local-&amp;-SSF'!E6=0,0,IF(OR('TRIAL-BALANCE'!AM739&lt;&gt;0,'TRIAL-BALANCE'!AN739&lt;&gt;0),"Сметка 7500 не може да се ползва от общината!",0)),0)</f>
        <v>0</v>
      </c>
      <c r="C2" s="2405"/>
      <c r="D2" s="2405"/>
      <c r="E2" s="2405"/>
      <c r="F2" s="2405"/>
      <c r="G2" s="2405"/>
      <c r="H2" s="2405"/>
      <c r="I2" s="2405"/>
      <c r="J2" s="1379"/>
      <c r="K2" s="1379"/>
      <c r="L2" s="1379"/>
      <c r="M2" s="2096">
        <f>+IF($N2=0,0," ")</f>
        <v>0</v>
      </c>
      <c r="N2" s="2393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93"/>
      <c r="P2" s="2393"/>
      <c r="Q2" s="2393"/>
      <c r="R2" s="2393"/>
      <c r="S2" s="2394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97" t="s">
        <v>1969</v>
      </c>
      <c r="C4" s="2398"/>
      <c r="D4" s="2398"/>
      <c r="E4" s="2398"/>
      <c r="F4" s="2398"/>
      <c r="G4" s="2398"/>
      <c r="H4" s="2398"/>
      <c r="I4" s="2399"/>
      <c r="J4" s="1379"/>
      <c r="K4" s="1387" t="s">
        <v>1257</v>
      </c>
      <c r="L4" s="1379"/>
      <c r="M4" s="2403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403"/>
      <c r="O4" s="2404"/>
      <c r="P4" s="1387" t="s">
        <v>1257</v>
      </c>
      <c r="Q4" s="2029"/>
      <c r="R4" s="2401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402"/>
      <c r="T4" s="1384" t="str">
        <f>+IF(+P4="ДА","НЕ","ДА")</f>
        <v>ДА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95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95"/>
      <c r="P6" s="2395"/>
      <c r="Q6" s="2395"/>
      <c r="R6" s="2395"/>
      <c r="S6" s="2396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97" t="s">
        <v>2016</v>
      </c>
      <c r="C8" s="2398"/>
      <c r="D8" s="2398"/>
      <c r="E8" s="2398"/>
      <c r="F8" s="2398"/>
      <c r="G8" s="2398"/>
      <c r="H8" s="2398"/>
      <c r="I8" s="2399"/>
      <c r="J8" s="1379"/>
      <c r="K8" s="1384" t="str">
        <f>+IF(+K4="ДА","НЕ","ДА")</f>
        <v>ДА</v>
      </c>
      <c r="L8" s="2112"/>
      <c r="M8" s="2403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403"/>
      <c r="O8" s="2404"/>
      <c r="P8" s="1387" t="s">
        <v>1257</v>
      </c>
      <c r="Q8" s="2029"/>
      <c r="R8" s="2401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402"/>
      <c r="T8" s="1384" t="str">
        <f>+IF(+P8="ДА","НЕ","ДА")</f>
        <v>ДА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400">
        <f>+IF(AND(+ROUND(O13,2)=0,+ROUND(S13,2)=0),0,+IF($K$4="ДА","Нетното салдо на с/ка 4500 в БЮДЖЕТ не е равно на нула! Неравнението е в:",0))</f>
        <v>0</v>
      </c>
      <c r="C13" s="2400"/>
      <c r="D13" s="2400"/>
      <c r="E13" s="2400"/>
      <c r="F13" s="2400"/>
      <c r="G13" s="2400"/>
      <c r="H13" s="2400"/>
      <c r="I13" s="2400"/>
      <c r="J13" s="2400"/>
      <c r="K13" s="2400"/>
      <c r="L13" s="2400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91">
        <f>+IF(AND(+ROUND(O14,2)=0,+ROUND(S14,2)=0),0,+IF($K$4="ДА","Нетното салдо на с/ка 4500 в СЕС не е равно на нула! Неравнението е в:",0))</f>
        <v>0</v>
      </c>
      <c r="C14" s="2391"/>
      <c r="D14" s="2391"/>
      <c r="E14" s="2391"/>
      <c r="F14" s="2391"/>
      <c r="G14" s="2391"/>
      <c r="H14" s="2391"/>
      <c r="I14" s="2391"/>
      <c r="J14" s="2391"/>
      <c r="K14" s="2391"/>
      <c r="L14" s="2391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91">
        <f>+IF(AND(+ROUND(O15,2)=0,+ROUND(S15,2)=0),0,+IF($K$4="ДА","Нетното салдо на с/ка 4500 в ДСД не е равно на нула! Неравнението е в:",0))</f>
        <v>0</v>
      </c>
      <c r="C15" s="2391"/>
      <c r="D15" s="2391"/>
      <c r="E15" s="2391"/>
      <c r="F15" s="2391"/>
      <c r="G15" s="2391"/>
      <c r="H15" s="2391"/>
      <c r="I15" s="2391"/>
      <c r="J15" s="2391"/>
      <c r="K15" s="2391"/>
      <c r="L15" s="2391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91">
        <f>+IF(AND(+ROUND(O17,2)=0,+ROUND(S17,2)=0),0,+IF($K$4="ДА","Нетното салдо на с/ка 4501 не е равно на нула! Неравнението е в:",0))</f>
        <v>0</v>
      </c>
      <c r="C17" s="2391"/>
      <c r="D17" s="2391"/>
      <c r="E17" s="2391"/>
      <c r="F17" s="2391"/>
      <c r="G17" s="2391"/>
      <c r="H17" s="2391"/>
      <c r="I17" s="2391"/>
      <c r="J17" s="2391"/>
      <c r="K17" s="2391"/>
      <c r="L17" s="2391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91">
        <f>+IF(AND(+ROUND(O18,2)=0,+ROUND(S18,2)=0),0,+IF($K$4="ДА","Нетното салдо на с/ка 4502 не е равно на нула! Неравнението е в:",0))</f>
        <v>0</v>
      </c>
      <c r="C18" s="2391"/>
      <c r="D18" s="2391"/>
      <c r="E18" s="2391"/>
      <c r="F18" s="2391"/>
      <c r="G18" s="2391"/>
      <c r="H18" s="2391"/>
      <c r="I18" s="2391"/>
      <c r="J18" s="2391"/>
      <c r="K18" s="2391"/>
      <c r="L18" s="2391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91">
        <f>+IF(AND(+ROUND(O19,2)=0,+ROUND(S19,2)=0),0,+IF($K$4="ДА","Нетното салдо на с/ка 4503 не е равно на нула! Неравнението е в:",0))</f>
        <v>0</v>
      </c>
      <c r="C19" s="2391"/>
      <c r="D19" s="2391"/>
      <c r="E19" s="2391"/>
      <c r="F19" s="2391"/>
      <c r="G19" s="2391"/>
      <c r="H19" s="2391"/>
      <c r="I19" s="2391"/>
      <c r="J19" s="2391"/>
      <c r="K19" s="2391"/>
      <c r="L19" s="2391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92">
        <f>+IF(+ROUND(O21,2)=0,0,+IF($K$4="ДА","Нетното салдо на с/ка 7500 в БЮДЖЕТ не е равно на нула! Неравнението е в:",0))</f>
        <v>0</v>
      </c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89">
        <f>+IF('TRIAL-BALANCE'!AV13=0,0,"Грешни КРАЙНИ салда в БЮДЖЕТ")</f>
        <v>0</v>
      </c>
      <c r="S21" s="2389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91">
        <f>+IF(+ROUND(O22,2)=0,0,+IF($K$4="ДА","Нетното салдо на с/ка 7500 в СЕС не е равно на нула! Неравнението е в:",0))</f>
        <v>0</v>
      </c>
      <c r="C22" s="2391"/>
      <c r="D22" s="2391"/>
      <c r="E22" s="2391"/>
      <c r="F22" s="2391"/>
      <c r="G22" s="2391"/>
      <c r="H22" s="2391"/>
      <c r="I22" s="2391"/>
      <c r="J22" s="2391"/>
      <c r="K22" s="2391"/>
      <c r="L22" s="2391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89">
        <f>+IF('TRIAL-BALANCE'!AW13=0,0,"Грешни КРАЙНИ салда в СЕС")</f>
        <v>0</v>
      </c>
      <c r="S22" s="2389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91">
        <f>+IF(+ROUND(O23,2)=0,0,+IF($K$4="ДА","Нетното салдо на с/ка 7500 в ДСД не е равно на нула! Неравнението е в:",0))</f>
        <v>0</v>
      </c>
      <c r="C23" s="2391"/>
      <c r="D23" s="2391"/>
      <c r="E23" s="2391"/>
      <c r="F23" s="2391"/>
      <c r="G23" s="2391"/>
      <c r="H23" s="2391"/>
      <c r="I23" s="2391"/>
      <c r="J23" s="2391"/>
      <c r="K23" s="2391"/>
      <c r="L23" s="2391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88">
        <f>+IF(+'NF-KSF-TRIAL-BAL-2021'!V13=0,0,"Грешни КРАЙНИ салда в СЕС - NF-CSF")</f>
        <v>0</v>
      </c>
      <c r="S23" s="2388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90">
        <f>+IF(AND(R23=0,R25=0),0," ")</f>
        <v>0</v>
      </c>
      <c r="S24" s="2390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92">
        <f>+IF(+ROUND(O25,2)=0,0,+IF($K$4="ДА","Нетното салдо на с/ка 7501 в БЮДЖЕТ не е равно на нула! Неравнението е в:",0))</f>
        <v>0</v>
      </c>
      <c r="C25" s="2392"/>
      <c r="D25" s="2392"/>
      <c r="E25" s="2392"/>
      <c r="F25" s="2392"/>
      <c r="G25" s="2392"/>
      <c r="H25" s="2392"/>
      <c r="I25" s="2392"/>
      <c r="J25" s="2392"/>
      <c r="K25" s="2392"/>
      <c r="L25" s="2392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388">
        <f>+IF(+'RA-TRIAL-BAL-2021'!V13=0,0,"Грешни КРАЙНИ салда в СЕС - RA")</f>
        <v>0</v>
      </c>
      <c r="S25" s="2388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91">
        <f>+IF(+ROUND(O26,2)=0,0,+IF($K$4="ДА","Нетното салдо на с/ка 7501 в СЕС не е равно на нула! Неравнението е в:",0))</f>
        <v>0</v>
      </c>
      <c r="C26" s="2391"/>
      <c r="D26" s="2391"/>
      <c r="E26" s="2391"/>
      <c r="F26" s="2391"/>
      <c r="G26" s="2391"/>
      <c r="H26" s="2391"/>
      <c r="I26" s="2391"/>
      <c r="J26" s="2391"/>
      <c r="K26" s="2391"/>
      <c r="L26" s="2391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88">
        <f>+IF(+'DES-TRIAL-BAL-2021'!V13=0,0,"Грешни КРАЙНИ салда в СЕС - DES")</f>
        <v>0</v>
      </c>
      <c r="S26" s="2388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91">
        <f>+IF(+ROUND(O27,2)=0,0,+IF($K$4="ДА","Нетното салдо на с/ка 7501 в ДСД не е равно на нула! Неравнението е в:",0))</f>
        <v>0</v>
      </c>
      <c r="C27" s="2391"/>
      <c r="D27" s="2391"/>
      <c r="E27" s="2391"/>
      <c r="F27" s="2391"/>
      <c r="G27" s="2391"/>
      <c r="H27" s="2391"/>
      <c r="I27" s="2391"/>
      <c r="J27" s="2391"/>
      <c r="K27" s="2391"/>
      <c r="L27" s="2391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88">
        <f>+IF(+'DMP-TRIAL-BAL-2021'!V13=0,0,"Грешни КРАЙНИ салда в СЕС - DMP")</f>
        <v>0</v>
      </c>
      <c r="S27" s="2388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92">
        <f>+IF(+ROUND(O29,2)=0,0,+IF($K$4="ДА","Нетното салдо на с/ка 7502 в БЮДЖЕТ не е равно на нула! Неравнението е в:",0))</f>
        <v>0</v>
      </c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89">
        <f>+IF('TRIAL-BALANCE'!AX13=0,0,"Грешни КРАЙНИ салда в ДСД")</f>
        <v>0</v>
      </c>
      <c r="S29" s="2389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91">
        <f>+IF(+ROUND(O30,2)=0,0,+IF($K$4="ДА","Нетното салдо на с/ка 7502 в СЕС не е равно на нула! Неравнението е в:",0))</f>
        <v>0</v>
      </c>
      <c r="C30" s="2391"/>
      <c r="D30" s="2391"/>
      <c r="E30" s="2391"/>
      <c r="F30" s="2391"/>
      <c r="G30" s="2391"/>
      <c r="H30" s="2391"/>
      <c r="I30" s="2391"/>
      <c r="J30" s="2391"/>
      <c r="K30" s="2391"/>
      <c r="L30" s="2391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91">
        <f>+IF(+ROUND(O31,2)=0,0,+IF($K$4="ДА","Нетното салдо на с/ка 7502 в ДСД не е равно на нула! Неравнението е в:",0))</f>
        <v>0</v>
      </c>
      <c r="C31" s="2391"/>
      <c r="D31" s="2391"/>
      <c r="E31" s="2391"/>
      <c r="F31" s="2391"/>
      <c r="G31" s="2391"/>
      <c r="H31" s="2391"/>
      <c r="I31" s="2391"/>
      <c r="J31" s="2391"/>
      <c r="K31" s="2391"/>
      <c r="L31" s="2391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89">
        <f>IF(ROUND('TRIAL-BALANCE'!O13,2)=ROUND('TRIAL-BALANCE'!P13,2),0,"Грешни НАЧАЛНИ салда в БЮДЖЕТ")</f>
        <v>0</v>
      </c>
      <c r="S31" s="2389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92">
        <f>+IF(+ROUND(O33,2)=0,0,+IF($K$4="ДА","Нетното салдо на с/ка 7600 в БЮДЖЕТ не е равно на нула! Неравнението е в:",0))</f>
        <v>0</v>
      </c>
      <c r="C33" s="2392"/>
      <c r="D33" s="2392"/>
      <c r="E33" s="2392"/>
      <c r="F33" s="2392"/>
      <c r="G33" s="2392"/>
      <c r="H33" s="2392"/>
      <c r="I33" s="2392"/>
      <c r="J33" s="2392"/>
      <c r="K33" s="2392"/>
      <c r="L33" s="2392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89">
        <f>IF(ROUND('TRIAL-BALANCE'!V13,2)=ROUND('TRIAL-BALANCE'!W13,2),0,"Грешни НАЧАЛНИ салда в СЕС")</f>
        <v>0</v>
      </c>
      <c r="S33" s="2389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91">
        <f>+IF(+ROUND(O34,2)=0,0,+IF($K$4="ДА","Нетното салдо на с/ка 7600 в СЕС не е равно на нула! Неравнението е в:",0))</f>
        <v>0</v>
      </c>
      <c r="C34" s="2391"/>
      <c r="D34" s="2391"/>
      <c r="E34" s="2391"/>
      <c r="F34" s="2391"/>
      <c r="G34" s="2391"/>
      <c r="H34" s="2391"/>
      <c r="I34" s="2391"/>
      <c r="J34" s="2391"/>
      <c r="K34" s="2391"/>
      <c r="L34" s="2391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88">
        <f>+IF(ROUND('NF-KSF-TRIAL-BAL-2021'!O13,2)=ROUND('NF-KSF-TRIAL-BAL-2021'!P13,2),0,"Грешни НАЧАЛНИ салда в СЕС - NF-CSF")</f>
        <v>0</v>
      </c>
      <c r="S34" s="2388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91">
        <f>+IF(+ROUND(O35,2)=0,0,+IF($K$4="ДА","Нетното салдо на с/ка 7600 в ДСД не е равно на нула! Неравнението е в:",0))</f>
        <v>0</v>
      </c>
      <c r="C35" s="2391"/>
      <c r="D35" s="2391"/>
      <c r="E35" s="2391"/>
      <c r="F35" s="2391"/>
      <c r="G35" s="2391"/>
      <c r="H35" s="2391"/>
      <c r="I35" s="2391"/>
      <c r="J35" s="2391"/>
      <c r="K35" s="2391"/>
      <c r="L35" s="2391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88">
        <f>+IF(ROUND('RA-TRIAL-BAL-2021'!O13,2)=ROUND('RA-TRIAL-BAL-2021'!P13,2),0,"Грешни НАЧАЛНИ салда в СЕС - RA")</f>
        <v>0</v>
      </c>
      <c r="S35" s="2388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90">
        <f>+IF(AND(R35=0,R37=0),0," ")</f>
        <v>0</v>
      </c>
      <c r="S36" s="2390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91">
        <f>+IF(+ROUND(O37,2)=0,0,+IF($K$4="ДА","Нетното салдо на с/ка 7601 не е равно на нула! Неравнението е в:",0))</f>
        <v>0</v>
      </c>
      <c r="C37" s="2391"/>
      <c r="D37" s="2391"/>
      <c r="E37" s="2391"/>
      <c r="F37" s="2391"/>
      <c r="G37" s="2391"/>
      <c r="H37" s="2391"/>
      <c r="I37" s="2391"/>
      <c r="J37" s="2391"/>
      <c r="K37" s="2391"/>
      <c r="L37" s="2391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388">
        <f>+IF(ROUND('DES-TRIAL-BAL-2021'!O13,2)=ROUND('DES-TRIAL-BAL-2021'!P13,2),0,"Грешни НАЧАЛНИ салда в СЕС - DES")</f>
        <v>0</v>
      </c>
      <c r="S37" s="2388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91">
        <f>+IF(+ROUND(O38,2)=0,0,+IF($K$4="ДА","Нетното салдо на с/ка 7602 не е равно на нула! Неравнението е в:",0))</f>
        <v>0</v>
      </c>
      <c r="C38" s="2391"/>
      <c r="D38" s="2391"/>
      <c r="E38" s="2391"/>
      <c r="F38" s="2391"/>
      <c r="G38" s="2391"/>
      <c r="H38" s="2391"/>
      <c r="I38" s="2391"/>
      <c r="J38" s="2391"/>
      <c r="K38" s="2391"/>
      <c r="L38" s="2391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88">
        <f>+IF(ROUND('DMP-TRIAL-BAL-2021'!O13,2)=ROUND('DMP-TRIAL-BAL-2021'!P13,2),0,"Грешни НАЧАЛНИ салда в СЕС - DMP")</f>
        <v>0</v>
      </c>
      <c r="S38" s="2388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91">
        <f>+IF(+ROUND(O39,2)=0,0,+IF($K$4="ДА","Нетното салдо на с/ка 7603 не е равно на нула! Неравнението е в:",0))</f>
        <v>0</v>
      </c>
      <c r="C39" s="2391"/>
      <c r="D39" s="2391"/>
      <c r="E39" s="2391"/>
      <c r="F39" s="2391"/>
      <c r="G39" s="2391"/>
      <c r="H39" s="2391"/>
      <c r="I39" s="2391"/>
      <c r="J39" s="2391"/>
      <c r="K39" s="2391"/>
      <c r="L39" s="2391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89">
        <f>IF(ROUND('TRIAL-BALANCE'!AC13,2)=ROUND('TRIAL-BALANCE'!AD13,2),0,"Грешни НАЧАЛНИ салда в ДСД")</f>
        <v>0</v>
      </c>
      <c r="S39" s="2389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2:I2"/>
    <mergeCell ref="B8:I8"/>
    <mergeCell ref="B38:L38"/>
    <mergeCell ref="B39:L39"/>
    <mergeCell ref="B30:L30"/>
    <mergeCell ref="B31:L31"/>
    <mergeCell ref="B33:L33"/>
    <mergeCell ref="B34:L34"/>
    <mergeCell ref="B37:L37"/>
    <mergeCell ref="B35:L35"/>
    <mergeCell ref="B15:L15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21:L21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zoomScaleNormal="100" workbookViewId="0">
      <pane xSplit="12" ySplit="13" topLeftCell="M845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K10" sqref="K10:L10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406" t="s">
        <v>2307</v>
      </c>
      <c r="F2" s="2407"/>
      <c r="G2" s="2407"/>
      <c r="H2" s="2407"/>
      <c r="I2" s="2407"/>
      <c r="J2" s="2407"/>
      <c r="K2" s="2407"/>
      <c r="L2" s="2408"/>
      <c r="M2" s="46"/>
      <c r="N2" s="1950" t="str">
        <f>+LEFT(H12,6)</f>
        <v>30 юни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24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24"/>
      <c r="C3" s="242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24"/>
      <c r="B4" s="2424"/>
      <c r="C4" s="2424"/>
      <c r="D4" s="2419"/>
      <c r="E4" s="2420"/>
      <c r="F4" s="1917" t="s">
        <v>1950</v>
      </c>
      <c r="G4" s="2421" t="s">
        <v>2308</v>
      </c>
      <c r="H4" s="2422"/>
      <c r="I4" s="2422"/>
      <c r="J4" s="2422"/>
      <c r="K4" s="2422"/>
      <c r="L4" s="2423"/>
      <c r="M4" s="47"/>
      <c r="N4" s="1950" t="str">
        <f>+IF($N$2="31 дек","12",+IF($N$2="30 сеп","09",+IF($N$2="30 юни","06",+IF($N$2="31 мар","03",0))))</f>
        <v>06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24"/>
      <c r="B5" s="2424"/>
      <c r="C5" s="242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409">
        <v>413691</v>
      </c>
      <c r="D6" s="2410"/>
      <c r="E6" s="2411"/>
      <c r="F6" s="442" t="s">
        <v>534</v>
      </c>
      <c r="G6" s="2412" t="s">
        <v>2309</v>
      </c>
      <c r="H6" s="2413"/>
      <c r="I6" s="2413"/>
      <c r="J6" s="2413"/>
      <c r="K6" s="2413"/>
      <c r="L6" s="2414"/>
      <c r="M6" s="48"/>
      <c r="N6" s="111"/>
      <c r="O6" s="2443" t="s">
        <v>1118</v>
      </c>
      <c r="P6" s="2444"/>
      <c r="Q6" s="2444"/>
      <c r="R6" s="2444"/>
      <c r="S6" s="2444"/>
      <c r="T6" s="2445"/>
      <c r="U6" s="48"/>
      <c r="V6" s="2437" t="s">
        <v>185</v>
      </c>
      <c r="W6" s="2438"/>
      <c r="X6" s="2438"/>
      <c r="Y6" s="2438"/>
      <c r="Z6" s="2438"/>
      <c r="AA6" s="2439"/>
      <c r="AB6" s="48"/>
      <c r="AC6" s="2449" t="s">
        <v>160</v>
      </c>
      <c r="AD6" s="2450"/>
      <c r="AE6" s="2450"/>
      <c r="AF6" s="2450"/>
      <c r="AG6" s="2450"/>
      <c r="AH6" s="2451"/>
      <c r="AI6" s="48"/>
      <c r="AJ6" s="204"/>
      <c r="AK6" s="2455" t="str">
        <f>+E2</f>
        <v>ОБЩИНА ГУЛЯНЦИ</v>
      </c>
      <c r="AL6" s="2431"/>
      <c r="AM6" s="2431"/>
      <c r="AN6" s="1557" t="s">
        <v>194</v>
      </c>
      <c r="AO6" s="2431" t="str">
        <f>+H12</f>
        <v>30 юни 2021 г.</v>
      </c>
      <c r="AP6" s="2432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46"/>
      <c r="P7" s="2447"/>
      <c r="Q7" s="2447"/>
      <c r="R7" s="2447"/>
      <c r="S7" s="2447"/>
      <c r="T7" s="2448"/>
      <c r="U7" s="421"/>
      <c r="V7" s="2440"/>
      <c r="W7" s="2441"/>
      <c r="X7" s="2441"/>
      <c r="Y7" s="2441"/>
      <c r="Z7" s="2441"/>
      <c r="AA7" s="2442"/>
      <c r="AB7" s="45"/>
      <c r="AC7" s="2452"/>
      <c r="AD7" s="2453"/>
      <c r="AE7" s="2453"/>
      <c r="AF7" s="2453"/>
      <c r="AG7" s="2453"/>
      <c r="AH7" s="2454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>
        <v>6502</v>
      </c>
      <c r="D8" s="199" t="s">
        <v>1137</v>
      </c>
      <c r="E8" s="964">
        <v>2021</v>
      </c>
      <c r="F8" s="443" t="s">
        <v>1204</v>
      </c>
      <c r="G8" s="2415"/>
      <c r="H8" s="2416"/>
      <c r="I8" s="1269" t="s">
        <v>1206</v>
      </c>
      <c r="J8" s="2417"/>
      <c r="K8" s="2418"/>
      <c r="L8" s="2418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2036</v>
      </c>
      <c r="AS8" s="1111"/>
      <c r="AT8" s="1112"/>
      <c r="AU8" s="43"/>
      <c r="AV8" s="2436">
        <f>+IF(AND(+AV13=0,AW13=0,AX13=0),0,"КОНТРОЛА - НАЛИЧИЕ И БРОЙ  НА ГРЕШНИ КРАЙНИ САЛДА")</f>
        <v>0</v>
      </c>
      <c r="AW8" s="2436"/>
      <c r="AX8" s="2436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28">
        <v>44398</v>
      </c>
      <c r="L10" s="2429"/>
      <c r="M10" s="48"/>
      <c r="N10" s="1571">
        <f>+$C8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6502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35" t="str">
        <f>+F10</f>
        <v>/СБОРНА/</v>
      </c>
      <c r="F12" s="2435"/>
      <c r="G12" s="1070" t="s">
        <v>1003</v>
      </c>
      <c r="H12" s="2430" t="s">
        <v>2188</v>
      </c>
      <c r="I12" s="2430"/>
      <c r="J12" s="2430"/>
      <c r="K12" s="2430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2083</v>
      </c>
      <c r="AS12" s="2175" t="s">
        <v>196</v>
      </c>
      <c r="AT12" s="2176" t="s">
        <v>2082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433">
        <f>+IF(AND(AV13=0,AW13=0,AX13=0),0,"ИМА грешни КРАЙНИ салда - виж колони AV:AX")</f>
        <v>0</v>
      </c>
      <c r="I13" s="2433"/>
      <c r="J13" s="2433"/>
      <c r="K13" s="2433"/>
      <c r="L13" s="2434"/>
      <c r="M13" s="49"/>
      <c r="N13" s="1075" t="s">
        <v>202</v>
      </c>
      <c r="O13" s="1076">
        <f t="shared" ref="O13:T13" si="0">+O890</f>
        <v>24204512.77</v>
      </c>
      <c r="P13" s="1077">
        <f t="shared" si="0"/>
        <v>24204512.77</v>
      </c>
      <c r="Q13" s="1078">
        <f t="shared" si="0"/>
        <v>47189852.299999997</v>
      </c>
      <c r="R13" s="1077">
        <f t="shared" si="0"/>
        <v>47189852.299999997</v>
      </c>
      <c r="S13" s="1078">
        <f t="shared" si="0"/>
        <v>39253571.5</v>
      </c>
      <c r="T13" s="1079">
        <f t="shared" si="0"/>
        <v>39253571.5</v>
      </c>
      <c r="U13" s="344"/>
      <c r="V13" s="1080">
        <f t="shared" ref="V13:AA13" si="1">+V890</f>
        <v>11827067.689999999</v>
      </c>
      <c r="W13" s="1081">
        <f t="shared" si="1"/>
        <v>11827067.689999999</v>
      </c>
      <c r="X13" s="1082">
        <f t="shared" si="1"/>
        <v>27956546.600000001</v>
      </c>
      <c r="Y13" s="1081">
        <f t="shared" si="1"/>
        <v>27956546.600000001</v>
      </c>
      <c r="Z13" s="1082">
        <f t="shared" si="1"/>
        <v>18327497.510000002</v>
      </c>
      <c r="AA13" s="1083">
        <f t="shared" si="1"/>
        <v>18327497.510000002</v>
      </c>
      <c r="AB13" s="344"/>
      <c r="AC13" s="1084">
        <f t="shared" ref="AC13:AH13" si="2">+AC890</f>
        <v>65153601.780000001</v>
      </c>
      <c r="AD13" s="1085">
        <f t="shared" si="2"/>
        <v>65153601.780000001</v>
      </c>
      <c r="AE13" s="1086">
        <f t="shared" si="2"/>
        <v>2226939.5699999998</v>
      </c>
      <c r="AF13" s="1085">
        <f t="shared" si="2"/>
        <v>2226939.5699999998</v>
      </c>
      <c r="AG13" s="1086">
        <f t="shared" si="2"/>
        <v>67124112.450000003</v>
      </c>
      <c r="AH13" s="1087">
        <f t="shared" si="2"/>
        <v>67124112.450000003</v>
      </c>
      <c r="AI13" s="49"/>
      <c r="AJ13" s="1520" t="s">
        <v>202</v>
      </c>
      <c r="AK13" s="1521">
        <f t="shared" ref="AK13:AP13" si="3">+AK890</f>
        <v>101185182.23999999</v>
      </c>
      <c r="AL13" s="1522">
        <f t="shared" si="3"/>
        <v>101185182.23999999</v>
      </c>
      <c r="AM13" s="1523">
        <f t="shared" si="3"/>
        <v>77373338.469999999</v>
      </c>
      <c r="AN13" s="1522">
        <f t="shared" si="3"/>
        <v>77373338.469999999</v>
      </c>
      <c r="AO13" s="1523">
        <f t="shared" si="3"/>
        <v>124705181.45999999</v>
      </c>
      <c r="AP13" s="1524">
        <f t="shared" si="3"/>
        <v>124705181.45999999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+'NF-KSF-TRIAL-BAL-2021'!V13+'RA-TRIAL-BAL-2021'!V13+'DES-TRIAL-BAL-2021'!V13+'DMP-TRIAL-BAL-2021'!V13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24">
        <v>12969320.109999999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12969320.109999999</v>
      </c>
      <c r="U14" s="51"/>
      <c r="V14" s="543">
        <f>+'NF-KSF-TRIAL-BAL-2021'!O14+'RA-TRIAL-BAL-2021'!O14+'DES-TRIAL-BAL-2021'!O14+'DMP-TRIAL-BAL-2021'!O14</f>
        <v>0</v>
      </c>
      <c r="W14" s="526">
        <f>+'NF-KSF-TRIAL-BAL-2021'!P14+'RA-TRIAL-BAL-2021'!P14+'DES-TRIAL-BAL-2021'!P14+'DMP-TRIAL-BAL-2021'!P14</f>
        <v>7499.05</v>
      </c>
      <c r="X14" s="525">
        <f>+'NF-KSF-TRIAL-BAL-2021'!Q14+'RA-TRIAL-BAL-2021'!Q14+'DES-TRIAL-BAL-2021'!Q14+'DMP-TRIAL-BAL-2021'!Q14</f>
        <v>0</v>
      </c>
      <c r="Y14" s="526">
        <f>+'NF-KSF-TRIAL-BAL-2021'!R14+'RA-TRIAL-BAL-2021'!R14+'DES-TRIAL-BAL-2021'!R14+'DMP-TRIAL-BAL-2021'!R14</f>
        <v>0</v>
      </c>
      <c r="Z14" s="525">
        <f>+'NF-KSF-TRIAL-BAL-2021'!S14+'RA-TRIAL-BAL-2021'!S14+'DES-TRIAL-BAL-2021'!S14+'DMP-TRIAL-BAL-2021'!S14</f>
        <v>0</v>
      </c>
      <c r="AA14" s="527">
        <f>+'NF-KSF-TRIAL-BAL-2021'!T14+'RA-TRIAL-BAL-2021'!T14+'DES-TRIAL-BAL-2021'!T14+'DMP-TRIAL-BAL-2021'!T14</f>
        <v>7499.05</v>
      </c>
      <c r="AB14" s="51"/>
      <c r="AC14" s="323"/>
      <c r="AD14" s="324">
        <v>18726.54</v>
      </c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18726.54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12995545.699999999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12995545.699999999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2187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>
        <v>0</v>
      </c>
      <c r="P15" s="121">
        <v>3068237.54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3068237.54</v>
      </c>
      <c r="U15" s="51"/>
      <c r="V15" s="541">
        <f>+'NF-KSF-TRIAL-BAL-2021'!O15+'RA-TRIAL-BAL-2021'!O15+'DES-TRIAL-BAL-2021'!O15+'DMP-TRIAL-BAL-2021'!O15</f>
        <v>2163114.1</v>
      </c>
      <c r="W15" s="529">
        <f>+'NF-KSF-TRIAL-BAL-2021'!P15+'RA-TRIAL-BAL-2021'!P15+'DES-TRIAL-BAL-2021'!P15+'DMP-TRIAL-BAL-2021'!P15</f>
        <v>333682.29000000004</v>
      </c>
      <c r="X15" s="528">
        <f>+'NF-KSF-TRIAL-BAL-2021'!Q15+'RA-TRIAL-BAL-2021'!Q15+'DES-TRIAL-BAL-2021'!Q15+'DMP-TRIAL-BAL-2021'!Q15</f>
        <v>0</v>
      </c>
      <c r="Y15" s="529">
        <f>+'NF-KSF-TRIAL-BAL-2021'!R15+'RA-TRIAL-BAL-2021'!R15+'DES-TRIAL-BAL-2021'!R15+'DMP-TRIAL-BAL-2021'!R15</f>
        <v>0</v>
      </c>
      <c r="Z15" s="528">
        <f>+'NF-KSF-TRIAL-BAL-2021'!S15+'RA-TRIAL-BAL-2021'!S15+'DES-TRIAL-BAL-2021'!S15+'DMP-TRIAL-BAL-2021'!S15</f>
        <v>2163114.1</v>
      </c>
      <c r="AA15" s="347">
        <f>+'NF-KSF-TRIAL-BAL-2021'!T15+'RA-TRIAL-BAL-2021'!T15+'DES-TRIAL-BAL-2021'!T15+'DMP-TRIAL-BAL-2021'!T15</f>
        <v>333682.29000000004</v>
      </c>
      <c r="AB15" s="51"/>
      <c r="AC15" s="323"/>
      <c r="AD15" s="324">
        <v>58206177.030000001</v>
      </c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58206177.030000001</v>
      </c>
      <c r="AI15" s="51"/>
      <c r="AJ15" s="1497">
        <f t="shared" si="4"/>
        <v>1101</v>
      </c>
      <c r="AK15" s="951">
        <f t="shared" ref="AK15:AN25" si="9">+ROUND(+O15+V15+AC15,2)</f>
        <v>2163114.1</v>
      </c>
      <c r="AL15" s="970">
        <f t="shared" si="9"/>
        <v>61608096.859999999</v>
      </c>
      <c r="AM15" s="326">
        <f t="shared" si="9"/>
        <v>0</v>
      </c>
      <c r="AN15" s="970">
        <f t="shared" si="9"/>
        <v>0</v>
      </c>
      <c r="AO15" s="326">
        <f>+S15+Z15+AG15</f>
        <v>2163114.1</v>
      </c>
      <c r="AP15" s="28">
        <f>+T15+AA15+AH15</f>
        <v>61608096.859999999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2188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+'NF-KSF-TRIAL-BAL-2021'!O16+'RA-TRIAL-BAL-2021'!O16+'DES-TRIAL-BAL-2021'!O16+'DMP-TRIAL-BAL-2021'!O16</f>
        <v>0</v>
      </c>
      <c r="W16" s="529">
        <f>+'NF-KSF-TRIAL-BAL-2021'!P16+'RA-TRIAL-BAL-2021'!P16+'DES-TRIAL-BAL-2021'!P16+'DMP-TRIAL-BAL-2021'!P16</f>
        <v>0</v>
      </c>
      <c r="X16" s="528">
        <f>+'NF-KSF-TRIAL-BAL-2021'!Q16+'RA-TRIAL-BAL-2021'!Q16+'DES-TRIAL-BAL-2021'!Q16+'DMP-TRIAL-BAL-2021'!Q16</f>
        <v>0</v>
      </c>
      <c r="Y16" s="529">
        <f>+'NF-KSF-TRIAL-BAL-2021'!R16+'RA-TRIAL-BAL-2021'!R16+'DES-TRIAL-BAL-2021'!R16+'DMP-TRIAL-BAL-2021'!R16</f>
        <v>0</v>
      </c>
      <c r="Z16" s="528">
        <f>+'NF-KSF-TRIAL-BAL-2021'!S16+'RA-TRIAL-BAL-2021'!S16+'DES-TRIAL-BAL-2021'!S16+'DMP-TRIAL-BAL-2021'!S16</f>
        <v>0</v>
      </c>
      <c r="AA16" s="347">
        <f>+'NF-KSF-TRIAL-BAL-2021'!T16+'RA-TRIAL-BAL-2021'!T16+'DES-TRIAL-BAL-2021'!T16+'DMP-TRIAL-BAL-2021'!T16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2189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+'NF-KSF-TRIAL-BAL-2021'!O17+'RA-TRIAL-BAL-2021'!O17+'DES-TRIAL-BAL-2021'!O17+'DMP-TRIAL-BAL-2021'!O17</f>
        <v>0</v>
      </c>
      <c r="W17" s="529">
        <f>+'NF-KSF-TRIAL-BAL-2021'!P17+'RA-TRIAL-BAL-2021'!P17+'DES-TRIAL-BAL-2021'!P17+'DMP-TRIAL-BAL-2021'!P17</f>
        <v>0</v>
      </c>
      <c r="X17" s="528">
        <f>+'NF-KSF-TRIAL-BAL-2021'!Q17+'RA-TRIAL-BAL-2021'!Q17+'DES-TRIAL-BAL-2021'!Q17+'DMP-TRIAL-BAL-2021'!Q17</f>
        <v>0</v>
      </c>
      <c r="Y17" s="529">
        <f>+'NF-KSF-TRIAL-BAL-2021'!R17+'RA-TRIAL-BAL-2021'!R17+'DES-TRIAL-BAL-2021'!R17+'DMP-TRIAL-BAL-2021'!R17</f>
        <v>0</v>
      </c>
      <c r="Z17" s="528">
        <f>+'NF-KSF-TRIAL-BAL-2021'!S17+'RA-TRIAL-BAL-2021'!S17+'DES-TRIAL-BAL-2021'!S17+'DMP-TRIAL-BAL-2021'!S17</f>
        <v>0</v>
      </c>
      <c r="AA17" s="347">
        <f>+'NF-KSF-TRIAL-BAL-2021'!T17+'RA-TRIAL-BAL-2021'!T17+'DES-TRIAL-BAL-2021'!T17+'DMP-TRIAL-BAL-2021'!T17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2190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+'NF-KSF-TRIAL-BAL-2021'!O18+'RA-TRIAL-BAL-2021'!O18+'DES-TRIAL-BAL-2021'!O18+'DMP-TRIAL-BAL-2021'!O18</f>
        <v>0</v>
      </c>
      <c r="W18" s="529">
        <f>+'NF-KSF-TRIAL-BAL-2021'!P18+'RA-TRIAL-BAL-2021'!P18+'DES-TRIAL-BAL-2021'!P18+'DMP-TRIAL-BAL-2021'!P18</f>
        <v>0</v>
      </c>
      <c r="X18" s="528">
        <f>+'NF-KSF-TRIAL-BAL-2021'!Q18+'RA-TRIAL-BAL-2021'!Q18+'DES-TRIAL-BAL-2021'!Q18+'DMP-TRIAL-BAL-2021'!Q18</f>
        <v>0</v>
      </c>
      <c r="Y18" s="529">
        <f>+'NF-KSF-TRIAL-BAL-2021'!R18+'RA-TRIAL-BAL-2021'!R18+'DES-TRIAL-BAL-2021'!R18+'DMP-TRIAL-BAL-2021'!R18</f>
        <v>0</v>
      </c>
      <c r="Z18" s="528">
        <f>+'NF-KSF-TRIAL-BAL-2021'!S18+'RA-TRIAL-BAL-2021'!S18+'DES-TRIAL-BAL-2021'!S18+'DMP-TRIAL-BAL-2021'!S18</f>
        <v>0</v>
      </c>
      <c r="AA18" s="347">
        <f>+'NF-KSF-TRIAL-BAL-2021'!T18+'RA-TRIAL-BAL-2021'!T18+'DES-TRIAL-BAL-2021'!T18+'DMP-TRIAL-BAL-2021'!T18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+'NF-KSF-TRIAL-BAL-2021'!O19+'RA-TRIAL-BAL-2021'!O19+'DES-TRIAL-BAL-2021'!O19+'DMP-TRIAL-BAL-2021'!O19</f>
        <v>0</v>
      </c>
      <c r="W19" s="529">
        <f>+'NF-KSF-TRIAL-BAL-2021'!P19+'RA-TRIAL-BAL-2021'!P19+'DES-TRIAL-BAL-2021'!P19+'DMP-TRIAL-BAL-2021'!P19</f>
        <v>0</v>
      </c>
      <c r="X19" s="528">
        <f>+'NF-KSF-TRIAL-BAL-2021'!Q19+'RA-TRIAL-BAL-2021'!Q19+'DES-TRIAL-BAL-2021'!Q19+'DMP-TRIAL-BAL-2021'!Q19</f>
        <v>0</v>
      </c>
      <c r="Y19" s="529">
        <f>+'NF-KSF-TRIAL-BAL-2021'!R19+'RA-TRIAL-BAL-2021'!R19+'DES-TRIAL-BAL-2021'!R19+'DMP-TRIAL-BAL-2021'!R19</f>
        <v>0</v>
      </c>
      <c r="Z19" s="528">
        <f>+'NF-KSF-TRIAL-BAL-2021'!S19+'RA-TRIAL-BAL-2021'!S19+'DES-TRIAL-BAL-2021'!S19+'DMP-TRIAL-BAL-2021'!S19</f>
        <v>0</v>
      </c>
      <c r="AA19" s="347">
        <f>+'NF-KSF-TRIAL-BAL-2021'!T19+'RA-TRIAL-BAL-2021'!T19+'DES-TRIAL-BAL-2021'!T19+'DMP-TRIAL-BAL-2021'!T19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4" t="s">
        <v>2191</v>
      </c>
      <c r="BA19" s="2305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+'NF-KSF-TRIAL-BAL-2021'!O20+'RA-TRIAL-BAL-2021'!O20+'DES-TRIAL-BAL-2021'!O20+'DMP-TRIAL-BAL-2021'!O20</f>
        <v>0</v>
      </c>
      <c r="W20" s="529">
        <f>+'NF-KSF-TRIAL-BAL-2021'!P20+'RA-TRIAL-BAL-2021'!P20+'DES-TRIAL-BAL-2021'!P20+'DMP-TRIAL-BAL-2021'!P20</f>
        <v>0</v>
      </c>
      <c r="X20" s="528">
        <f>+'NF-KSF-TRIAL-BAL-2021'!Q20+'RA-TRIAL-BAL-2021'!Q20+'DES-TRIAL-BAL-2021'!Q20+'DMP-TRIAL-BAL-2021'!Q20</f>
        <v>0</v>
      </c>
      <c r="Y20" s="529">
        <f>+'NF-KSF-TRIAL-BAL-2021'!R20+'RA-TRIAL-BAL-2021'!R20+'DES-TRIAL-BAL-2021'!R20+'DMP-TRIAL-BAL-2021'!R20</f>
        <v>0</v>
      </c>
      <c r="Z20" s="528">
        <f>+'NF-KSF-TRIAL-BAL-2021'!S20+'RA-TRIAL-BAL-2021'!S20+'DES-TRIAL-BAL-2021'!S20+'DMP-TRIAL-BAL-2021'!S20</f>
        <v>0</v>
      </c>
      <c r="AA20" s="347">
        <f>+'NF-KSF-TRIAL-BAL-2021'!T20+'RA-TRIAL-BAL-2021'!T20+'DES-TRIAL-BAL-2021'!T20+'DMP-TRIAL-BAL-2021'!T20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6" t="s">
        <v>2192</v>
      </c>
      <c r="BA20" s="2307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+'NF-KSF-TRIAL-BAL-2021'!O21+'RA-TRIAL-BAL-2021'!O21+'DES-TRIAL-BAL-2021'!O21+'DMP-TRIAL-BAL-2021'!O21</f>
        <v>0</v>
      </c>
      <c r="W21" s="529">
        <f>+'NF-KSF-TRIAL-BAL-2021'!P21+'RA-TRIAL-BAL-2021'!P21+'DES-TRIAL-BAL-2021'!P21+'DMP-TRIAL-BAL-2021'!P21</f>
        <v>0</v>
      </c>
      <c r="X21" s="528">
        <f>+'NF-KSF-TRIAL-BAL-2021'!Q21+'RA-TRIAL-BAL-2021'!Q21+'DES-TRIAL-BAL-2021'!Q21+'DMP-TRIAL-BAL-2021'!Q21</f>
        <v>0</v>
      </c>
      <c r="Y21" s="529">
        <f>+'NF-KSF-TRIAL-BAL-2021'!R21+'RA-TRIAL-BAL-2021'!R21+'DES-TRIAL-BAL-2021'!R21+'DMP-TRIAL-BAL-2021'!R21</f>
        <v>0</v>
      </c>
      <c r="Z21" s="528">
        <f>+'NF-KSF-TRIAL-BAL-2021'!S21+'RA-TRIAL-BAL-2021'!S21+'DES-TRIAL-BAL-2021'!S21+'DMP-TRIAL-BAL-2021'!S21</f>
        <v>0</v>
      </c>
      <c r="AA21" s="347">
        <f>+'NF-KSF-TRIAL-BAL-2021'!T21+'RA-TRIAL-BAL-2021'!T21+'DES-TRIAL-BAL-2021'!T21+'DMP-TRIAL-BAL-2021'!T21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8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+'NF-KSF-TRIAL-BAL-2021'!O22+'RA-TRIAL-BAL-2021'!O22+'DES-TRIAL-BAL-2021'!O22+'DMP-TRIAL-BAL-2021'!O22</f>
        <v>0</v>
      </c>
      <c r="W22" s="529">
        <f>+'NF-KSF-TRIAL-BAL-2021'!P22+'RA-TRIAL-BAL-2021'!P22+'DES-TRIAL-BAL-2021'!P22+'DMP-TRIAL-BAL-2021'!P22</f>
        <v>0</v>
      </c>
      <c r="X22" s="587">
        <f>+'NF-KSF-TRIAL-BAL-2021'!Q22+'RA-TRIAL-BAL-2021'!Q22+'DES-TRIAL-BAL-2021'!Q22+'DMP-TRIAL-BAL-2021'!Q22</f>
        <v>0</v>
      </c>
      <c r="Y22" s="586">
        <f>+'NF-KSF-TRIAL-BAL-2021'!R22+'RA-TRIAL-BAL-2021'!R22+'DES-TRIAL-BAL-2021'!R22+'DMP-TRIAL-BAL-2021'!R22</f>
        <v>0</v>
      </c>
      <c r="Z22" s="587">
        <f>+'NF-KSF-TRIAL-BAL-2021'!S22+'RA-TRIAL-BAL-2021'!S22+'DES-TRIAL-BAL-2021'!S22+'DMP-TRIAL-BAL-2021'!S22</f>
        <v>0</v>
      </c>
      <c r="AA22" s="588">
        <f>+'NF-KSF-TRIAL-BAL-2021'!T22+'RA-TRIAL-BAL-2021'!T22+'DES-TRIAL-BAL-2021'!T22+'DMP-TRIAL-BAL-2021'!T22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4" t="s">
        <v>2193</v>
      </c>
      <c r="BA22" s="2305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+'NF-KSF-TRIAL-BAL-2021'!O23+'RA-TRIAL-BAL-2021'!O23+'DES-TRIAL-BAL-2021'!O23+'DMP-TRIAL-BAL-2021'!O23</f>
        <v>0</v>
      </c>
      <c r="W23" s="529">
        <f>+'NF-KSF-TRIAL-BAL-2021'!P23+'RA-TRIAL-BAL-2021'!P23+'DES-TRIAL-BAL-2021'!P23+'DMP-TRIAL-BAL-2021'!P23</f>
        <v>0</v>
      </c>
      <c r="X23" s="587">
        <f>+'NF-KSF-TRIAL-BAL-2021'!Q23+'RA-TRIAL-BAL-2021'!Q23+'DES-TRIAL-BAL-2021'!Q23+'DMP-TRIAL-BAL-2021'!Q23</f>
        <v>0</v>
      </c>
      <c r="Y23" s="586">
        <f>+'NF-KSF-TRIAL-BAL-2021'!R23+'RA-TRIAL-BAL-2021'!R23+'DES-TRIAL-BAL-2021'!R23+'DMP-TRIAL-BAL-2021'!R23</f>
        <v>0</v>
      </c>
      <c r="Z23" s="587">
        <f>+'NF-KSF-TRIAL-BAL-2021'!S23+'RA-TRIAL-BAL-2021'!S23+'DES-TRIAL-BAL-2021'!S23+'DMP-TRIAL-BAL-2021'!S23</f>
        <v>0</v>
      </c>
      <c r="AA23" s="588">
        <f>+'NF-KSF-TRIAL-BAL-2021'!T23+'RA-TRIAL-BAL-2021'!T23+'DES-TRIAL-BAL-2021'!T23+'DMP-TRIAL-BAL-2021'!T23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6" t="s">
        <v>2194</v>
      </c>
      <c r="BA23" s="2307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+'NF-KSF-TRIAL-BAL-2021'!O24+'RA-TRIAL-BAL-2021'!O24+'DES-TRIAL-BAL-2021'!O24+'DMP-TRIAL-BAL-2021'!O24</f>
        <v>0</v>
      </c>
      <c r="W24" s="529">
        <f>+'NF-KSF-TRIAL-BAL-2021'!P24+'RA-TRIAL-BAL-2021'!P24+'DES-TRIAL-BAL-2021'!P24+'DMP-TRIAL-BAL-2021'!P24</f>
        <v>0</v>
      </c>
      <c r="X24" s="528">
        <f>+'NF-KSF-TRIAL-BAL-2021'!Q24+'RA-TRIAL-BAL-2021'!Q24+'DES-TRIAL-BAL-2021'!Q24+'DMP-TRIAL-BAL-2021'!Q24</f>
        <v>0</v>
      </c>
      <c r="Y24" s="529">
        <f>+'NF-KSF-TRIAL-BAL-2021'!R24+'RA-TRIAL-BAL-2021'!R24+'DES-TRIAL-BAL-2021'!R24+'DMP-TRIAL-BAL-2021'!R24</f>
        <v>0</v>
      </c>
      <c r="Z24" s="528">
        <f>+'NF-KSF-TRIAL-BAL-2021'!S24+'RA-TRIAL-BAL-2021'!S24+'DES-TRIAL-BAL-2021'!S24+'DMP-TRIAL-BAL-2021'!S24</f>
        <v>0</v>
      </c>
      <c r="AA24" s="347">
        <f>+'NF-KSF-TRIAL-BAL-2021'!T24+'RA-TRIAL-BAL-2021'!T24+'DES-TRIAL-BAL-2021'!T24+'DMP-TRIAL-BAL-2021'!T24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8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+'NF-KSF-TRIAL-BAL-2021'!O25+'RA-TRIAL-BAL-2021'!O25+'DES-TRIAL-BAL-2021'!O25+'DMP-TRIAL-BAL-2021'!O25</f>
        <v>0</v>
      </c>
      <c r="W25" s="529">
        <f>+'NF-KSF-TRIAL-BAL-2021'!P25+'RA-TRIAL-BAL-2021'!P25+'DES-TRIAL-BAL-2021'!P25+'DMP-TRIAL-BAL-2021'!P25</f>
        <v>0</v>
      </c>
      <c r="X25" s="528">
        <f>+'NF-KSF-TRIAL-BAL-2021'!Q25+'RA-TRIAL-BAL-2021'!Q25+'DES-TRIAL-BAL-2021'!Q25+'DMP-TRIAL-BAL-2021'!Q25</f>
        <v>0</v>
      </c>
      <c r="Y25" s="529">
        <f>+'NF-KSF-TRIAL-BAL-2021'!R25+'RA-TRIAL-BAL-2021'!R25+'DES-TRIAL-BAL-2021'!R25+'DMP-TRIAL-BAL-2021'!R25</f>
        <v>0</v>
      </c>
      <c r="Z25" s="528">
        <f>+'NF-KSF-TRIAL-BAL-2021'!S25+'RA-TRIAL-BAL-2021'!S25+'DES-TRIAL-BAL-2021'!S25+'DMP-TRIAL-BAL-2021'!S25</f>
        <v>0</v>
      </c>
      <c r="AA25" s="347">
        <f>+'NF-KSF-TRIAL-BAL-2021'!T25+'RA-TRIAL-BAL-2021'!T25+'DES-TRIAL-BAL-2021'!T25+'DMP-TRIAL-BAL-2021'!T25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4" t="s">
        <v>2195</v>
      </c>
      <c r="BA25" s="2305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+'NF-KSF-TRIAL-BAL-2021'!O26+'RA-TRIAL-BAL-2021'!O26+'DES-TRIAL-BAL-2021'!O26+'DMP-TRIAL-BAL-2021'!O26</f>
        <v>0</v>
      </c>
      <c r="W26" s="529">
        <f>+'NF-KSF-TRIAL-BAL-2021'!P26+'RA-TRIAL-BAL-2021'!P26+'DES-TRIAL-BAL-2021'!P26+'DMP-TRIAL-BAL-2021'!P26</f>
        <v>0</v>
      </c>
      <c r="X26" s="528">
        <f>+'NF-KSF-TRIAL-BAL-2021'!Q26+'RA-TRIAL-BAL-2021'!Q26+'DES-TRIAL-BAL-2021'!Q26+'DMP-TRIAL-BAL-2021'!Q26</f>
        <v>0</v>
      </c>
      <c r="Y26" s="529">
        <f>+'NF-KSF-TRIAL-BAL-2021'!R26+'RA-TRIAL-BAL-2021'!R26+'DES-TRIAL-BAL-2021'!R26+'DMP-TRIAL-BAL-2021'!R26</f>
        <v>0</v>
      </c>
      <c r="Z26" s="528">
        <f>+'NF-KSF-TRIAL-BAL-2021'!S26+'RA-TRIAL-BAL-2021'!S26+'DES-TRIAL-BAL-2021'!S26+'DMP-TRIAL-BAL-2021'!S26</f>
        <v>0</v>
      </c>
      <c r="AA26" s="347">
        <f>+'NF-KSF-TRIAL-BAL-2021'!T26+'RA-TRIAL-BAL-2021'!T26+'DES-TRIAL-BAL-2021'!T26+'DMP-TRIAL-BAL-2021'!T26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6" t="s">
        <v>2196</v>
      </c>
      <c r="BA26" s="2307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+'NF-KSF-TRIAL-BAL-2021'!O27+'RA-TRIAL-BAL-2021'!O27+'DES-TRIAL-BAL-2021'!O27+'DMP-TRIAL-BAL-2021'!O27</f>
        <v>0</v>
      </c>
      <c r="W27" s="529">
        <f>+'NF-KSF-TRIAL-BAL-2021'!P27+'RA-TRIAL-BAL-2021'!P27+'DES-TRIAL-BAL-2021'!P27+'DMP-TRIAL-BAL-2021'!P27</f>
        <v>0</v>
      </c>
      <c r="X27" s="528">
        <f>+'NF-KSF-TRIAL-BAL-2021'!Q27+'RA-TRIAL-BAL-2021'!Q27+'DES-TRIAL-BAL-2021'!Q27+'DMP-TRIAL-BAL-2021'!Q27</f>
        <v>0</v>
      </c>
      <c r="Y27" s="529">
        <f>+'NF-KSF-TRIAL-BAL-2021'!R27+'RA-TRIAL-BAL-2021'!R27+'DES-TRIAL-BAL-2021'!R27+'DMP-TRIAL-BAL-2021'!R27</f>
        <v>0</v>
      </c>
      <c r="Z27" s="528">
        <f>+'NF-KSF-TRIAL-BAL-2021'!S27+'RA-TRIAL-BAL-2021'!S27+'DES-TRIAL-BAL-2021'!S27+'DMP-TRIAL-BAL-2021'!S27</f>
        <v>0</v>
      </c>
      <c r="AA27" s="347">
        <f>+'NF-KSF-TRIAL-BAL-2021'!T27+'RA-TRIAL-BAL-2021'!T27+'DES-TRIAL-BAL-2021'!T27+'DMP-TRIAL-BAL-2021'!T27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8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+'NF-KSF-TRIAL-BAL-2021'!O28+'RA-TRIAL-BAL-2021'!O28+'DES-TRIAL-BAL-2021'!O28+'DMP-TRIAL-BAL-2021'!O28</f>
        <v>0</v>
      </c>
      <c r="W28" s="529">
        <f>+'NF-KSF-TRIAL-BAL-2021'!P28+'RA-TRIAL-BAL-2021'!P28+'DES-TRIAL-BAL-2021'!P28+'DMP-TRIAL-BAL-2021'!P28</f>
        <v>0</v>
      </c>
      <c r="X28" s="528">
        <f>+'NF-KSF-TRIAL-BAL-2021'!Q28+'RA-TRIAL-BAL-2021'!Q28+'DES-TRIAL-BAL-2021'!Q28+'DMP-TRIAL-BAL-2021'!Q28</f>
        <v>0</v>
      </c>
      <c r="Y28" s="529">
        <f>+'NF-KSF-TRIAL-BAL-2021'!R28+'RA-TRIAL-BAL-2021'!R28+'DES-TRIAL-BAL-2021'!R28+'DMP-TRIAL-BAL-2021'!R28</f>
        <v>0</v>
      </c>
      <c r="Z28" s="528">
        <f>+'NF-KSF-TRIAL-BAL-2021'!S28+'RA-TRIAL-BAL-2021'!S28+'DES-TRIAL-BAL-2021'!S28+'DMP-TRIAL-BAL-2021'!S28</f>
        <v>0</v>
      </c>
      <c r="AA28" s="347">
        <f>+'NF-KSF-TRIAL-BAL-2021'!T28+'RA-TRIAL-BAL-2021'!T28+'DES-TRIAL-BAL-2021'!T28+'DMP-TRIAL-BAL-2021'!T28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4" t="s">
        <v>2197</v>
      </c>
      <c r="BA28" s="2305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+'NF-KSF-TRIAL-BAL-2021'!O29+'RA-TRIAL-BAL-2021'!O29+'DES-TRIAL-BAL-2021'!O29+'DMP-TRIAL-BAL-2021'!O29</f>
        <v>0</v>
      </c>
      <c r="W29" s="529">
        <f>+'NF-KSF-TRIAL-BAL-2021'!P29+'RA-TRIAL-BAL-2021'!P29+'DES-TRIAL-BAL-2021'!P29+'DMP-TRIAL-BAL-2021'!P29</f>
        <v>0</v>
      </c>
      <c r="X29" s="528">
        <f>+'NF-KSF-TRIAL-BAL-2021'!Q29+'RA-TRIAL-BAL-2021'!Q29+'DES-TRIAL-BAL-2021'!Q29+'DMP-TRIAL-BAL-2021'!Q29</f>
        <v>0</v>
      </c>
      <c r="Y29" s="529">
        <f>+'NF-KSF-TRIAL-BAL-2021'!R29+'RA-TRIAL-BAL-2021'!R29+'DES-TRIAL-BAL-2021'!R29+'DMP-TRIAL-BAL-2021'!R29</f>
        <v>0</v>
      </c>
      <c r="Z29" s="528">
        <f>+'NF-KSF-TRIAL-BAL-2021'!S29+'RA-TRIAL-BAL-2021'!S29+'DES-TRIAL-BAL-2021'!S29+'DMP-TRIAL-BAL-2021'!S29</f>
        <v>0</v>
      </c>
      <c r="AA29" s="347">
        <f>+'NF-KSF-TRIAL-BAL-2021'!T29+'RA-TRIAL-BAL-2021'!T29+'DES-TRIAL-BAL-2021'!T29+'DMP-TRIAL-BAL-2021'!T29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6" t="s">
        <v>2198</v>
      </c>
      <c r="BA29" s="2307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+'NF-KSF-TRIAL-BAL-2021'!O30+'RA-TRIAL-BAL-2021'!O30+'DES-TRIAL-BAL-2021'!O30+'DMP-TRIAL-BAL-2021'!O30</f>
        <v>0</v>
      </c>
      <c r="W30" s="529">
        <f>+'NF-KSF-TRIAL-BAL-2021'!P30+'RA-TRIAL-BAL-2021'!P30+'DES-TRIAL-BAL-2021'!P30+'DMP-TRIAL-BAL-2021'!P30</f>
        <v>0</v>
      </c>
      <c r="X30" s="528">
        <f>+'NF-KSF-TRIAL-BAL-2021'!Q30+'RA-TRIAL-BAL-2021'!Q30+'DES-TRIAL-BAL-2021'!Q30+'DMP-TRIAL-BAL-2021'!Q30</f>
        <v>0</v>
      </c>
      <c r="Y30" s="529">
        <f>+'NF-KSF-TRIAL-BAL-2021'!R30+'RA-TRIAL-BAL-2021'!R30+'DES-TRIAL-BAL-2021'!R30+'DMP-TRIAL-BAL-2021'!R30</f>
        <v>0</v>
      </c>
      <c r="Z30" s="528">
        <f>+'NF-KSF-TRIAL-BAL-2021'!S30+'RA-TRIAL-BAL-2021'!S30+'DES-TRIAL-BAL-2021'!S30+'DMP-TRIAL-BAL-2021'!S30</f>
        <v>0</v>
      </c>
      <c r="AA30" s="347">
        <f>+'NF-KSF-TRIAL-BAL-2021'!T30+'RA-TRIAL-BAL-2021'!T30+'DES-TRIAL-BAL-2021'!T30+'DMP-TRIAL-BAL-2021'!T30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8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+'NF-KSF-TRIAL-BAL-2021'!O31+'RA-TRIAL-BAL-2021'!O31+'DES-TRIAL-BAL-2021'!O31+'DMP-TRIAL-BAL-2021'!O31</f>
        <v>0</v>
      </c>
      <c r="W31" s="529">
        <f>+'NF-KSF-TRIAL-BAL-2021'!P31+'RA-TRIAL-BAL-2021'!P31+'DES-TRIAL-BAL-2021'!P31+'DMP-TRIAL-BAL-2021'!P31</f>
        <v>0</v>
      </c>
      <c r="X31" s="528">
        <f>+'NF-KSF-TRIAL-BAL-2021'!Q31+'RA-TRIAL-BAL-2021'!Q31+'DES-TRIAL-BAL-2021'!Q31+'DMP-TRIAL-BAL-2021'!Q31</f>
        <v>0</v>
      </c>
      <c r="Y31" s="529">
        <f>+'NF-KSF-TRIAL-BAL-2021'!R31+'RA-TRIAL-BAL-2021'!R31+'DES-TRIAL-BAL-2021'!R31+'DMP-TRIAL-BAL-2021'!R31</f>
        <v>0</v>
      </c>
      <c r="Z31" s="528">
        <f>+'NF-KSF-TRIAL-BAL-2021'!S31+'RA-TRIAL-BAL-2021'!S31+'DES-TRIAL-BAL-2021'!S31+'DMP-TRIAL-BAL-2021'!S31</f>
        <v>0</v>
      </c>
      <c r="AA31" s="347">
        <f>+'NF-KSF-TRIAL-BAL-2021'!T31+'RA-TRIAL-BAL-2021'!T31+'DES-TRIAL-BAL-2021'!T31+'DMP-TRIAL-BAL-2021'!T31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+'NF-KSF-TRIAL-BAL-2021'!O32+'RA-TRIAL-BAL-2021'!O32+'DES-TRIAL-BAL-2021'!O32+'DMP-TRIAL-BAL-2021'!O32</f>
        <v>0</v>
      </c>
      <c r="W32" s="529">
        <f>+'NF-KSF-TRIAL-BAL-2021'!P32+'RA-TRIAL-BAL-2021'!P32+'DES-TRIAL-BAL-2021'!P32+'DMP-TRIAL-BAL-2021'!P32</f>
        <v>0</v>
      </c>
      <c r="X32" s="528">
        <f>+'NF-KSF-TRIAL-BAL-2021'!Q32+'RA-TRIAL-BAL-2021'!Q32+'DES-TRIAL-BAL-2021'!Q32+'DMP-TRIAL-BAL-2021'!Q32</f>
        <v>0</v>
      </c>
      <c r="Y32" s="529">
        <f>+'NF-KSF-TRIAL-BAL-2021'!R32+'RA-TRIAL-BAL-2021'!R32+'DES-TRIAL-BAL-2021'!R32+'DMP-TRIAL-BAL-2021'!R32</f>
        <v>0</v>
      </c>
      <c r="Z32" s="528">
        <f>+'NF-KSF-TRIAL-BAL-2021'!S32+'RA-TRIAL-BAL-2021'!S32+'DES-TRIAL-BAL-2021'!S32+'DMP-TRIAL-BAL-2021'!S32</f>
        <v>0</v>
      </c>
      <c r="AA32" s="347">
        <f>+'NF-KSF-TRIAL-BAL-2021'!T32+'RA-TRIAL-BAL-2021'!T32+'DES-TRIAL-BAL-2021'!T32+'DMP-TRIAL-BAL-2021'!T32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+'NF-KSF-TRIAL-BAL-2021'!O33+'RA-TRIAL-BAL-2021'!O33+'DES-TRIAL-BAL-2021'!O33+'DMP-TRIAL-BAL-2021'!O33</f>
        <v>0</v>
      </c>
      <c r="W33" s="529">
        <f>+'NF-KSF-TRIAL-BAL-2021'!P33+'RA-TRIAL-BAL-2021'!P33+'DES-TRIAL-BAL-2021'!P33+'DMP-TRIAL-BAL-2021'!P33</f>
        <v>0</v>
      </c>
      <c r="X33" s="528">
        <f>+'NF-KSF-TRIAL-BAL-2021'!Q33+'RA-TRIAL-BAL-2021'!Q33+'DES-TRIAL-BAL-2021'!Q33+'DMP-TRIAL-BAL-2021'!Q33</f>
        <v>0</v>
      </c>
      <c r="Y33" s="529">
        <f>+'NF-KSF-TRIAL-BAL-2021'!R33+'RA-TRIAL-BAL-2021'!R33+'DES-TRIAL-BAL-2021'!R33+'DMP-TRIAL-BAL-2021'!R33</f>
        <v>0</v>
      </c>
      <c r="Z33" s="528">
        <f>+'NF-KSF-TRIAL-BAL-2021'!S33+'RA-TRIAL-BAL-2021'!S33+'DES-TRIAL-BAL-2021'!S33+'DMP-TRIAL-BAL-2021'!S33</f>
        <v>0</v>
      </c>
      <c r="AA33" s="347">
        <f>+'NF-KSF-TRIAL-BAL-2021'!T33+'RA-TRIAL-BAL-2021'!T33+'DES-TRIAL-BAL-2021'!T33+'DMP-TRIAL-BAL-2021'!T33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+'NF-KSF-TRIAL-BAL-2021'!O34+'RA-TRIAL-BAL-2021'!O34+'DES-TRIAL-BAL-2021'!O34+'DMP-TRIAL-BAL-2021'!O34</f>
        <v>0</v>
      </c>
      <c r="W34" s="529">
        <f>+'NF-KSF-TRIAL-BAL-2021'!P34+'RA-TRIAL-BAL-2021'!P34+'DES-TRIAL-BAL-2021'!P34+'DMP-TRIAL-BAL-2021'!P34</f>
        <v>0</v>
      </c>
      <c r="X34" s="528">
        <f>+'NF-KSF-TRIAL-BAL-2021'!Q34+'RA-TRIAL-BAL-2021'!Q34+'DES-TRIAL-BAL-2021'!Q34+'DMP-TRIAL-BAL-2021'!Q34</f>
        <v>0</v>
      </c>
      <c r="Y34" s="529">
        <f>+'NF-KSF-TRIAL-BAL-2021'!R34+'RA-TRIAL-BAL-2021'!R34+'DES-TRIAL-BAL-2021'!R34+'DMP-TRIAL-BAL-2021'!R34</f>
        <v>0</v>
      </c>
      <c r="Z34" s="528">
        <f>+'NF-KSF-TRIAL-BAL-2021'!S34+'RA-TRIAL-BAL-2021'!S34+'DES-TRIAL-BAL-2021'!S34+'DMP-TRIAL-BAL-2021'!S34</f>
        <v>0</v>
      </c>
      <c r="AA34" s="347">
        <f>+'NF-KSF-TRIAL-BAL-2021'!T34+'RA-TRIAL-BAL-2021'!T34+'DES-TRIAL-BAL-2021'!T34+'DMP-TRIAL-BAL-2021'!T34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+'NF-KSF-TRIAL-BAL-2021'!O35+'RA-TRIAL-BAL-2021'!O35+'DES-TRIAL-BAL-2021'!O35+'DMP-TRIAL-BAL-2021'!O35</f>
        <v>0</v>
      </c>
      <c r="W35" s="529">
        <f>+'NF-KSF-TRIAL-BAL-2021'!P35+'RA-TRIAL-BAL-2021'!P35+'DES-TRIAL-BAL-2021'!P35+'DMP-TRIAL-BAL-2021'!P35</f>
        <v>0</v>
      </c>
      <c r="X35" s="528">
        <f>+'NF-KSF-TRIAL-BAL-2021'!Q35+'RA-TRIAL-BAL-2021'!Q35+'DES-TRIAL-BAL-2021'!Q35+'DMP-TRIAL-BAL-2021'!Q35</f>
        <v>0</v>
      </c>
      <c r="Y35" s="529">
        <f>+'NF-KSF-TRIAL-BAL-2021'!R35+'RA-TRIAL-BAL-2021'!R35+'DES-TRIAL-BAL-2021'!R35+'DMP-TRIAL-BAL-2021'!R35</f>
        <v>0</v>
      </c>
      <c r="Z35" s="528">
        <f>+'NF-KSF-TRIAL-BAL-2021'!S35+'RA-TRIAL-BAL-2021'!S35+'DES-TRIAL-BAL-2021'!S35+'DMP-TRIAL-BAL-2021'!S35</f>
        <v>0</v>
      </c>
      <c r="AA35" s="347">
        <f>+'NF-KSF-TRIAL-BAL-2021'!T35+'RA-TRIAL-BAL-2021'!T35+'DES-TRIAL-BAL-2021'!T35+'DMP-TRIAL-BAL-2021'!T35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+'NF-KSF-TRIAL-BAL-2021'!O36+'RA-TRIAL-BAL-2021'!O36+'DES-TRIAL-BAL-2021'!O36+'DMP-TRIAL-BAL-2021'!O36</f>
        <v>0</v>
      </c>
      <c r="W36" s="529">
        <f>+'NF-KSF-TRIAL-BAL-2021'!P36+'RA-TRIAL-BAL-2021'!P36+'DES-TRIAL-BAL-2021'!P36+'DMP-TRIAL-BAL-2021'!P36</f>
        <v>0</v>
      </c>
      <c r="X36" s="528">
        <f>+'NF-KSF-TRIAL-BAL-2021'!Q36+'RA-TRIAL-BAL-2021'!Q36+'DES-TRIAL-BAL-2021'!Q36+'DMP-TRIAL-BAL-2021'!Q36</f>
        <v>0</v>
      </c>
      <c r="Y36" s="529">
        <f>+'NF-KSF-TRIAL-BAL-2021'!R36+'RA-TRIAL-BAL-2021'!R36+'DES-TRIAL-BAL-2021'!R36+'DMP-TRIAL-BAL-2021'!R36</f>
        <v>0</v>
      </c>
      <c r="Z36" s="528">
        <f>+'NF-KSF-TRIAL-BAL-2021'!S36+'RA-TRIAL-BAL-2021'!S36+'DES-TRIAL-BAL-2021'!S36+'DMP-TRIAL-BAL-2021'!S36</f>
        <v>0</v>
      </c>
      <c r="AA36" s="347">
        <f>+'NF-KSF-TRIAL-BAL-2021'!T36+'RA-TRIAL-BAL-2021'!T36+'DES-TRIAL-BAL-2021'!T36+'DMP-TRIAL-BAL-2021'!T36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+'NF-KSF-TRIAL-BAL-2021'!O37+'RA-TRIAL-BAL-2021'!O37+'DES-TRIAL-BAL-2021'!O37+'DMP-TRIAL-BAL-2021'!O37</f>
        <v>0</v>
      </c>
      <c r="W37" s="529">
        <f>+'NF-KSF-TRIAL-BAL-2021'!P37+'RA-TRIAL-BAL-2021'!P37+'DES-TRIAL-BAL-2021'!P37+'DMP-TRIAL-BAL-2021'!P37</f>
        <v>0</v>
      </c>
      <c r="X37" s="528">
        <f>+'NF-KSF-TRIAL-BAL-2021'!Q37+'RA-TRIAL-BAL-2021'!Q37+'DES-TRIAL-BAL-2021'!Q37+'DMP-TRIAL-BAL-2021'!Q37</f>
        <v>0</v>
      </c>
      <c r="Y37" s="529">
        <f>+'NF-KSF-TRIAL-BAL-2021'!R37+'RA-TRIAL-BAL-2021'!R37+'DES-TRIAL-BAL-2021'!R37+'DMP-TRIAL-BAL-2021'!R37</f>
        <v>0</v>
      </c>
      <c r="Z37" s="528">
        <f>+'NF-KSF-TRIAL-BAL-2021'!S37+'RA-TRIAL-BAL-2021'!S37+'DES-TRIAL-BAL-2021'!S37+'DMP-TRIAL-BAL-2021'!S37</f>
        <v>0</v>
      </c>
      <c r="AA37" s="347">
        <f>+'NF-KSF-TRIAL-BAL-2021'!T37+'RA-TRIAL-BAL-2021'!T37+'DES-TRIAL-BAL-2021'!T37+'DMP-TRIAL-BAL-2021'!T37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+'NF-KSF-TRIAL-BAL-2021'!O38+'RA-TRIAL-BAL-2021'!O38+'DES-TRIAL-BAL-2021'!O38+'DMP-TRIAL-BAL-2021'!O38</f>
        <v>0</v>
      </c>
      <c r="W38" s="529">
        <f>+'NF-KSF-TRIAL-BAL-2021'!P38+'RA-TRIAL-BAL-2021'!P38+'DES-TRIAL-BAL-2021'!P38+'DMP-TRIAL-BAL-2021'!P38</f>
        <v>0</v>
      </c>
      <c r="X38" s="528">
        <f>+'NF-KSF-TRIAL-BAL-2021'!Q38+'RA-TRIAL-BAL-2021'!Q38+'DES-TRIAL-BAL-2021'!Q38+'DMP-TRIAL-BAL-2021'!Q38</f>
        <v>0</v>
      </c>
      <c r="Y38" s="529">
        <f>+'NF-KSF-TRIAL-BAL-2021'!R38+'RA-TRIAL-BAL-2021'!R38+'DES-TRIAL-BAL-2021'!R38+'DMP-TRIAL-BAL-2021'!R38</f>
        <v>0</v>
      </c>
      <c r="Z38" s="528">
        <f>+'NF-KSF-TRIAL-BAL-2021'!S38+'RA-TRIAL-BAL-2021'!S38+'DES-TRIAL-BAL-2021'!S38+'DMP-TRIAL-BAL-2021'!S38</f>
        <v>0</v>
      </c>
      <c r="AA38" s="347">
        <f>+'NF-KSF-TRIAL-BAL-2021'!T38+'RA-TRIAL-BAL-2021'!T38+'DES-TRIAL-BAL-2021'!T38+'DMP-TRIAL-BAL-2021'!T38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+'NF-KSF-TRIAL-BAL-2021'!O39+'RA-TRIAL-BAL-2021'!O39+'DES-TRIAL-BAL-2021'!O39+'DMP-TRIAL-BAL-2021'!O39</f>
        <v>0</v>
      </c>
      <c r="W39" s="529">
        <f>+'NF-KSF-TRIAL-BAL-2021'!P39+'RA-TRIAL-BAL-2021'!P39+'DES-TRIAL-BAL-2021'!P39+'DMP-TRIAL-BAL-2021'!P39</f>
        <v>0</v>
      </c>
      <c r="X39" s="528">
        <f>+'NF-KSF-TRIAL-BAL-2021'!Q39+'RA-TRIAL-BAL-2021'!Q39+'DES-TRIAL-BAL-2021'!Q39+'DMP-TRIAL-BAL-2021'!Q39</f>
        <v>0</v>
      </c>
      <c r="Y39" s="529">
        <f>+'NF-KSF-TRIAL-BAL-2021'!R39+'RA-TRIAL-BAL-2021'!R39+'DES-TRIAL-BAL-2021'!R39+'DMP-TRIAL-BAL-2021'!R39</f>
        <v>0</v>
      </c>
      <c r="Z39" s="528">
        <f>+'NF-KSF-TRIAL-BAL-2021'!S39+'RA-TRIAL-BAL-2021'!S39+'DES-TRIAL-BAL-2021'!S39+'DMP-TRIAL-BAL-2021'!S39</f>
        <v>0</v>
      </c>
      <c r="AA39" s="347">
        <f>+'NF-KSF-TRIAL-BAL-2021'!T39+'RA-TRIAL-BAL-2021'!T39+'DES-TRIAL-BAL-2021'!T39+'DMP-TRIAL-BAL-2021'!T39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+'NF-KSF-TRIAL-BAL-2021'!O40+'RA-TRIAL-BAL-2021'!O40+'DES-TRIAL-BAL-2021'!O40+'DMP-TRIAL-BAL-2021'!O40</f>
        <v>0</v>
      </c>
      <c r="W40" s="529">
        <f>+'NF-KSF-TRIAL-BAL-2021'!P40+'RA-TRIAL-BAL-2021'!P40+'DES-TRIAL-BAL-2021'!P40+'DMP-TRIAL-BAL-2021'!P40</f>
        <v>0</v>
      </c>
      <c r="X40" s="528">
        <f>+'NF-KSF-TRIAL-BAL-2021'!Q40+'RA-TRIAL-BAL-2021'!Q40+'DES-TRIAL-BAL-2021'!Q40+'DMP-TRIAL-BAL-2021'!Q40</f>
        <v>0</v>
      </c>
      <c r="Y40" s="529">
        <f>+'NF-KSF-TRIAL-BAL-2021'!R40+'RA-TRIAL-BAL-2021'!R40+'DES-TRIAL-BAL-2021'!R40+'DMP-TRIAL-BAL-2021'!R40</f>
        <v>0</v>
      </c>
      <c r="Z40" s="528">
        <f>+'NF-KSF-TRIAL-BAL-2021'!S40+'RA-TRIAL-BAL-2021'!S40+'DES-TRIAL-BAL-2021'!S40+'DMP-TRIAL-BAL-2021'!S40</f>
        <v>0</v>
      </c>
      <c r="AA40" s="347">
        <f>+'NF-KSF-TRIAL-BAL-2021'!T40+'RA-TRIAL-BAL-2021'!T40+'DES-TRIAL-BAL-2021'!T40+'DMP-TRIAL-BAL-2021'!T40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+'NF-KSF-TRIAL-BAL-2021'!O41+'RA-TRIAL-BAL-2021'!O41+'DES-TRIAL-BAL-2021'!O41+'DMP-TRIAL-BAL-2021'!O41</f>
        <v>0</v>
      </c>
      <c r="W41" s="529">
        <f>+'NF-KSF-TRIAL-BAL-2021'!P41+'RA-TRIAL-BAL-2021'!P41+'DES-TRIAL-BAL-2021'!P41+'DMP-TRIAL-BAL-2021'!P41</f>
        <v>0</v>
      </c>
      <c r="X41" s="528">
        <f>+'NF-KSF-TRIAL-BAL-2021'!Q41+'RA-TRIAL-BAL-2021'!Q41+'DES-TRIAL-BAL-2021'!Q41+'DMP-TRIAL-BAL-2021'!Q41</f>
        <v>0</v>
      </c>
      <c r="Y41" s="529">
        <f>+'NF-KSF-TRIAL-BAL-2021'!R41+'RA-TRIAL-BAL-2021'!R41+'DES-TRIAL-BAL-2021'!R41+'DMP-TRIAL-BAL-2021'!R41</f>
        <v>0</v>
      </c>
      <c r="Z41" s="528">
        <f>+'NF-KSF-TRIAL-BAL-2021'!S41+'RA-TRIAL-BAL-2021'!S41+'DES-TRIAL-BAL-2021'!S41+'DMP-TRIAL-BAL-2021'!S41</f>
        <v>0</v>
      </c>
      <c r="AA41" s="347">
        <f>+'NF-KSF-TRIAL-BAL-2021'!T41+'RA-TRIAL-BAL-2021'!T41+'DES-TRIAL-BAL-2021'!T41+'DMP-TRIAL-BAL-2021'!T41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+'NF-KSF-TRIAL-BAL-2021'!O42+'RA-TRIAL-BAL-2021'!O42+'DES-TRIAL-BAL-2021'!O42+'DMP-TRIAL-BAL-2021'!O42</f>
        <v>0</v>
      </c>
      <c r="W42" s="529">
        <f>+'NF-KSF-TRIAL-BAL-2021'!P42+'RA-TRIAL-BAL-2021'!P42+'DES-TRIAL-BAL-2021'!P42+'DMP-TRIAL-BAL-2021'!P42</f>
        <v>0</v>
      </c>
      <c r="X42" s="528">
        <f>+'NF-KSF-TRIAL-BAL-2021'!Q42+'RA-TRIAL-BAL-2021'!Q42+'DES-TRIAL-BAL-2021'!Q42+'DMP-TRIAL-BAL-2021'!Q42</f>
        <v>0</v>
      </c>
      <c r="Y42" s="529">
        <f>+'NF-KSF-TRIAL-BAL-2021'!R42+'RA-TRIAL-BAL-2021'!R42+'DES-TRIAL-BAL-2021'!R42+'DMP-TRIAL-BAL-2021'!R42</f>
        <v>0</v>
      </c>
      <c r="Z42" s="528">
        <f>+'NF-KSF-TRIAL-BAL-2021'!S42+'RA-TRIAL-BAL-2021'!S42+'DES-TRIAL-BAL-2021'!S42+'DMP-TRIAL-BAL-2021'!S42</f>
        <v>0</v>
      </c>
      <c r="AA42" s="347">
        <f>+'NF-KSF-TRIAL-BAL-2021'!T42+'RA-TRIAL-BAL-2021'!T42+'DES-TRIAL-BAL-2021'!T42+'DMP-TRIAL-BAL-2021'!T42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+'NF-KSF-TRIAL-BAL-2021'!O43+'RA-TRIAL-BAL-2021'!O43+'DES-TRIAL-BAL-2021'!O43+'DMP-TRIAL-BAL-2021'!O43</f>
        <v>0</v>
      </c>
      <c r="W43" s="529">
        <f>+'NF-KSF-TRIAL-BAL-2021'!P43+'RA-TRIAL-BAL-2021'!P43+'DES-TRIAL-BAL-2021'!P43+'DMP-TRIAL-BAL-2021'!P43</f>
        <v>0</v>
      </c>
      <c r="X43" s="528">
        <f>+'NF-KSF-TRIAL-BAL-2021'!Q43+'RA-TRIAL-BAL-2021'!Q43+'DES-TRIAL-BAL-2021'!Q43+'DMP-TRIAL-BAL-2021'!Q43</f>
        <v>0</v>
      </c>
      <c r="Y43" s="529">
        <f>+'NF-KSF-TRIAL-BAL-2021'!R43+'RA-TRIAL-BAL-2021'!R43+'DES-TRIAL-BAL-2021'!R43+'DMP-TRIAL-BAL-2021'!R43</f>
        <v>0</v>
      </c>
      <c r="Z43" s="528">
        <f>+'NF-KSF-TRIAL-BAL-2021'!S43+'RA-TRIAL-BAL-2021'!S43+'DES-TRIAL-BAL-2021'!S43+'DMP-TRIAL-BAL-2021'!S43</f>
        <v>0</v>
      </c>
      <c r="AA43" s="347">
        <f>+'NF-KSF-TRIAL-BAL-2021'!T43+'RA-TRIAL-BAL-2021'!T43+'DES-TRIAL-BAL-2021'!T43+'DMP-TRIAL-BAL-2021'!T43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+'NF-KSF-TRIAL-BAL-2021'!O44+'RA-TRIAL-BAL-2021'!O44+'DES-TRIAL-BAL-2021'!O44+'DMP-TRIAL-BAL-2021'!O44</f>
        <v>0</v>
      </c>
      <c r="W44" s="529">
        <f>+'NF-KSF-TRIAL-BAL-2021'!P44+'RA-TRIAL-BAL-2021'!P44+'DES-TRIAL-BAL-2021'!P44+'DMP-TRIAL-BAL-2021'!P44</f>
        <v>0</v>
      </c>
      <c r="X44" s="528">
        <f>+'NF-KSF-TRIAL-BAL-2021'!Q44+'RA-TRIAL-BAL-2021'!Q44+'DES-TRIAL-BAL-2021'!Q44+'DMP-TRIAL-BAL-2021'!Q44</f>
        <v>0</v>
      </c>
      <c r="Y44" s="529">
        <f>+'NF-KSF-TRIAL-BAL-2021'!R44+'RA-TRIAL-BAL-2021'!R44+'DES-TRIAL-BAL-2021'!R44+'DMP-TRIAL-BAL-2021'!R44</f>
        <v>0</v>
      </c>
      <c r="Z44" s="528">
        <f>+'NF-KSF-TRIAL-BAL-2021'!S44+'RA-TRIAL-BAL-2021'!S44+'DES-TRIAL-BAL-2021'!S44+'DMP-TRIAL-BAL-2021'!S44</f>
        <v>0</v>
      </c>
      <c r="AA44" s="347">
        <f>+'NF-KSF-TRIAL-BAL-2021'!T44+'RA-TRIAL-BAL-2021'!T44+'DES-TRIAL-BAL-2021'!T44+'DMP-TRIAL-BAL-2021'!T44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+'NF-KSF-TRIAL-BAL-2021'!O45+'RA-TRIAL-BAL-2021'!O45+'DES-TRIAL-BAL-2021'!O45+'DMP-TRIAL-BAL-2021'!O45</f>
        <v>0</v>
      </c>
      <c r="W45" s="529">
        <f>+'NF-KSF-TRIAL-BAL-2021'!P45+'RA-TRIAL-BAL-2021'!P45+'DES-TRIAL-BAL-2021'!P45+'DMP-TRIAL-BAL-2021'!P45</f>
        <v>0</v>
      </c>
      <c r="X45" s="528">
        <f>+'NF-KSF-TRIAL-BAL-2021'!Q45+'RA-TRIAL-BAL-2021'!Q45+'DES-TRIAL-BAL-2021'!Q45+'DMP-TRIAL-BAL-2021'!Q45</f>
        <v>0</v>
      </c>
      <c r="Y45" s="529">
        <f>+'NF-KSF-TRIAL-BAL-2021'!R45+'RA-TRIAL-BAL-2021'!R45+'DES-TRIAL-BAL-2021'!R45+'DMP-TRIAL-BAL-2021'!R45</f>
        <v>0</v>
      </c>
      <c r="Z45" s="528">
        <f>+'NF-KSF-TRIAL-BAL-2021'!S45+'RA-TRIAL-BAL-2021'!S45+'DES-TRIAL-BAL-2021'!S45+'DMP-TRIAL-BAL-2021'!S45</f>
        <v>0</v>
      </c>
      <c r="AA45" s="347">
        <f>+'NF-KSF-TRIAL-BAL-2021'!T45+'RA-TRIAL-BAL-2021'!T45+'DES-TRIAL-BAL-2021'!T45+'DMP-TRIAL-BAL-2021'!T45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+'NF-KSF-TRIAL-BAL-2021'!O46+'RA-TRIAL-BAL-2021'!O46+'DES-TRIAL-BAL-2021'!O46+'DMP-TRIAL-BAL-2021'!O46</f>
        <v>0</v>
      </c>
      <c r="W46" s="529">
        <f>+'NF-KSF-TRIAL-BAL-2021'!P46+'RA-TRIAL-BAL-2021'!P46+'DES-TRIAL-BAL-2021'!P46+'DMP-TRIAL-BAL-2021'!P46</f>
        <v>0</v>
      </c>
      <c r="X46" s="528">
        <f>+'NF-KSF-TRIAL-BAL-2021'!Q46+'RA-TRIAL-BAL-2021'!Q46+'DES-TRIAL-BAL-2021'!Q46+'DMP-TRIAL-BAL-2021'!Q46</f>
        <v>0</v>
      </c>
      <c r="Y46" s="529">
        <f>+'NF-KSF-TRIAL-BAL-2021'!R46+'RA-TRIAL-BAL-2021'!R46+'DES-TRIAL-BAL-2021'!R46+'DMP-TRIAL-BAL-2021'!R46</f>
        <v>0</v>
      </c>
      <c r="Z46" s="528">
        <f>+'NF-KSF-TRIAL-BAL-2021'!S46+'RA-TRIAL-BAL-2021'!S46+'DES-TRIAL-BAL-2021'!S46+'DMP-TRIAL-BAL-2021'!S46</f>
        <v>0</v>
      </c>
      <c r="AA46" s="347">
        <f>+'NF-KSF-TRIAL-BAL-2021'!T46+'RA-TRIAL-BAL-2021'!T46+'DES-TRIAL-BAL-2021'!T46+'DMP-TRIAL-BAL-2021'!T46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+'NF-KSF-TRIAL-BAL-2021'!O47+'RA-TRIAL-BAL-2021'!O47+'DES-TRIAL-BAL-2021'!O47+'DMP-TRIAL-BAL-2021'!O47</f>
        <v>0</v>
      </c>
      <c r="W47" s="529">
        <f>+'NF-KSF-TRIAL-BAL-2021'!P47+'RA-TRIAL-BAL-2021'!P47+'DES-TRIAL-BAL-2021'!P47+'DMP-TRIAL-BAL-2021'!P47</f>
        <v>0</v>
      </c>
      <c r="X47" s="528">
        <f>+'NF-KSF-TRIAL-BAL-2021'!Q47+'RA-TRIAL-BAL-2021'!Q47+'DES-TRIAL-BAL-2021'!Q47+'DMP-TRIAL-BAL-2021'!Q47</f>
        <v>0</v>
      </c>
      <c r="Y47" s="529">
        <f>+'NF-KSF-TRIAL-BAL-2021'!R47+'RA-TRIAL-BAL-2021'!R47+'DES-TRIAL-BAL-2021'!R47+'DMP-TRIAL-BAL-2021'!R47</f>
        <v>0</v>
      </c>
      <c r="Z47" s="528">
        <f>+'NF-KSF-TRIAL-BAL-2021'!S47+'RA-TRIAL-BAL-2021'!S47+'DES-TRIAL-BAL-2021'!S47+'DMP-TRIAL-BAL-2021'!S47</f>
        <v>0</v>
      </c>
      <c r="AA47" s="347">
        <f>+'NF-KSF-TRIAL-BAL-2021'!T47+'RA-TRIAL-BAL-2021'!T47+'DES-TRIAL-BAL-2021'!T47+'DMP-TRIAL-BAL-2021'!T47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+'NF-KSF-TRIAL-BAL-2021'!O48+'RA-TRIAL-BAL-2021'!O48+'DES-TRIAL-BAL-2021'!O48+'DMP-TRIAL-BAL-2021'!O48</f>
        <v>0</v>
      </c>
      <c r="W48" s="529">
        <f>+'NF-KSF-TRIAL-BAL-2021'!P48+'RA-TRIAL-BAL-2021'!P48+'DES-TRIAL-BAL-2021'!P48+'DMP-TRIAL-BAL-2021'!P48</f>
        <v>0</v>
      </c>
      <c r="X48" s="528">
        <f>+'NF-KSF-TRIAL-BAL-2021'!Q48+'RA-TRIAL-BAL-2021'!Q48+'DES-TRIAL-BAL-2021'!Q48+'DMP-TRIAL-BAL-2021'!Q48</f>
        <v>0</v>
      </c>
      <c r="Y48" s="529">
        <f>+'NF-KSF-TRIAL-BAL-2021'!R48+'RA-TRIAL-BAL-2021'!R48+'DES-TRIAL-BAL-2021'!R48+'DMP-TRIAL-BAL-2021'!R48</f>
        <v>0</v>
      </c>
      <c r="Z48" s="528">
        <f>+'NF-KSF-TRIAL-BAL-2021'!S48+'RA-TRIAL-BAL-2021'!S48+'DES-TRIAL-BAL-2021'!S48+'DMP-TRIAL-BAL-2021'!S48</f>
        <v>0</v>
      </c>
      <c r="AA48" s="347">
        <f>+'NF-KSF-TRIAL-BAL-2021'!T48+'RA-TRIAL-BAL-2021'!T48+'DES-TRIAL-BAL-2021'!T48+'DMP-TRIAL-BAL-2021'!T48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+'NF-KSF-TRIAL-BAL-2021'!O49+'RA-TRIAL-BAL-2021'!O49+'DES-TRIAL-BAL-2021'!O49+'DMP-TRIAL-BAL-2021'!O49</f>
        <v>0</v>
      </c>
      <c r="W49" s="529">
        <f>+'NF-KSF-TRIAL-BAL-2021'!P49+'RA-TRIAL-BAL-2021'!P49+'DES-TRIAL-BAL-2021'!P49+'DMP-TRIAL-BAL-2021'!P49</f>
        <v>0</v>
      </c>
      <c r="X49" s="528">
        <f>+'NF-KSF-TRIAL-BAL-2021'!Q49+'RA-TRIAL-BAL-2021'!Q49+'DES-TRIAL-BAL-2021'!Q49+'DMP-TRIAL-BAL-2021'!Q49</f>
        <v>0</v>
      </c>
      <c r="Y49" s="529">
        <f>+'NF-KSF-TRIAL-BAL-2021'!R49+'RA-TRIAL-BAL-2021'!R49+'DES-TRIAL-BAL-2021'!R49+'DMP-TRIAL-BAL-2021'!R49</f>
        <v>0</v>
      </c>
      <c r="Z49" s="528">
        <f>+'NF-KSF-TRIAL-BAL-2021'!S49+'RA-TRIAL-BAL-2021'!S49+'DES-TRIAL-BAL-2021'!S49+'DMP-TRIAL-BAL-2021'!S49</f>
        <v>0</v>
      </c>
      <c r="AA49" s="347">
        <f>+'NF-KSF-TRIAL-BAL-2021'!T49+'RA-TRIAL-BAL-2021'!T49+'DES-TRIAL-BAL-2021'!T49+'DMP-TRIAL-BAL-2021'!T49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+'NF-KSF-TRIAL-BAL-2021'!O50+'RA-TRIAL-BAL-2021'!O50+'DES-TRIAL-BAL-2021'!O50+'DMP-TRIAL-BAL-2021'!O50</f>
        <v>0</v>
      </c>
      <c r="W50" s="529">
        <f>+'NF-KSF-TRIAL-BAL-2021'!P50+'RA-TRIAL-BAL-2021'!P50+'DES-TRIAL-BAL-2021'!P50+'DMP-TRIAL-BAL-2021'!P50</f>
        <v>0</v>
      </c>
      <c r="X50" s="528">
        <f>+'NF-KSF-TRIAL-BAL-2021'!Q50+'RA-TRIAL-BAL-2021'!Q50+'DES-TRIAL-BAL-2021'!Q50+'DMP-TRIAL-BAL-2021'!Q50</f>
        <v>0</v>
      </c>
      <c r="Y50" s="529">
        <f>+'NF-KSF-TRIAL-BAL-2021'!R50+'RA-TRIAL-BAL-2021'!R50+'DES-TRIAL-BAL-2021'!R50+'DMP-TRIAL-BAL-2021'!R50</f>
        <v>0</v>
      </c>
      <c r="Z50" s="528">
        <f>+'NF-KSF-TRIAL-BAL-2021'!S50+'RA-TRIAL-BAL-2021'!S50+'DES-TRIAL-BAL-2021'!S50+'DMP-TRIAL-BAL-2021'!S50</f>
        <v>0</v>
      </c>
      <c r="AA50" s="347">
        <f>+'NF-KSF-TRIAL-BAL-2021'!T50+'RA-TRIAL-BAL-2021'!T50+'DES-TRIAL-BAL-2021'!T50+'DMP-TRIAL-BAL-2021'!T50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+'NF-KSF-TRIAL-BAL-2021'!O51+'RA-TRIAL-BAL-2021'!O51+'DES-TRIAL-BAL-2021'!O51+'DMP-TRIAL-BAL-2021'!O51</f>
        <v>0</v>
      </c>
      <c r="W51" s="529">
        <f>+'NF-KSF-TRIAL-BAL-2021'!P51+'RA-TRIAL-BAL-2021'!P51+'DES-TRIAL-BAL-2021'!P51+'DMP-TRIAL-BAL-2021'!P51</f>
        <v>0</v>
      </c>
      <c r="X51" s="528">
        <f>+'NF-KSF-TRIAL-BAL-2021'!Q51+'RA-TRIAL-BAL-2021'!Q51+'DES-TRIAL-BAL-2021'!Q51+'DMP-TRIAL-BAL-2021'!Q51</f>
        <v>0</v>
      </c>
      <c r="Y51" s="529">
        <f>+'NF-KSF-TRIAL-BAL-2021'!R51+'RA-TRIAL-BAL-2021'!R51+'DES-TRIAL-BAL-2021'!R51+'DMP-TRIAL-BAL-2021'!R51</f>
        <v>0</v>
      </c>
      <c r="Z51" s="528">
        <f>+'NF-KSF-TRIAL-BAL-2021'!S51+'RA-TRIAL-BAL-2021'!S51+'DES-TRIAL-BAL-2021'!S51+'DMP-TRIAL-BAL-2021'!S51</f>
        <v>0</v>
      </c>
      <c r="AA51" s="347">
        <f>+'NF-KSF-TRIAL-BAL-2021'!T51+'RA-TRIAL-BAL-2021'!T51+'DES-TRIAL-BAL-2021'!T51+'DMP-TRIAL-BAL-2021'!T51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+'NF-KSF-TRIAL-BAL-2021'!O52+'RA-TRIAL-BAL-2021'!O52+'DES-TRIAL-BAL-2021'!O52+'DMP-TRIAL-BAL-2021'!O52</f>
        <v>0</v>
      </c>
      <c r="W52" s="529">
        <f>+'NF-KSF-TRIAL-BAL-2021'!P52+'RA-TRIAL-BAL-2021'!P52+'DES-TRIAL-BAL-2021'!P52+'DMP-TRIAL-BAL-2021'!P52</f>
        <v>0</v>
      </c>
      <c r="X52" s="528">
        <f>+'NF-KSF-TRIAL-BAL-2021'!Q52+'RA-TRIAL-BAL-2021'!Q52+'DES-TRIAL-BAL-2021'!Q52+'DMP-TRIAL-BAL-2021'!Q52</f>
        <v>0</v>
      </c>
      <c r="Y52" s="529">
        <f>+'NF-KSF-TRIAL-BAL-2021'!R52+'RA-TRIAL-BAL-2021'!R52+'DES-TRIAL-BAL-2021'!R52+'DMP-TRIAL-BAL-2021'!R52</f>
        <v>0</v>
      </c>
      <c r="Z52" s="528">
        <f>+'NF-KSF-TRIAL-BAL-2021'!S52+'RA-TRIAL-BAL-2021'!S52+'DES-TRIAL-BAL-2021'!S52+'DMP-TRIAL-BAL-2021'!S52</f>
        <v>0</v>
      </c>
      <c r="AA52" s="347">
        <f>+'NF-KSF-TRIAL-BAL-2021'!T52+'RA-TRIAL-BAL-2021'!T52+'DES-TRIAL-BAL-2021'!T52+'DMP-TRIAL-BAL-2021'!T52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+'NF-KSF-TRIAL-BAL-2021'!O53+'RA-TRIAL-BAL-2021'!O53+'DES-TRIAL-BAL-2021'!O53+'DMP-TRIAL-BAL-2021'!O53</f>
        <v>0</v>
      </c>
      <c r="W53" s="529">
        <f>+'NF-KSF-TRIAL-BAL-2021'!P53+'RA-TRIAL-BAL-2021'!P53+'DES-TRIAL-BAL-2021'!P53+'DMP-TRIAL-BAL-2021'!P53</f>
        <v>0</v>
      </c>
      <c r="X53" s="528">
        <f>+'NF-KSF-TRIAL-BAL-2021'!Q53+'RA-TRIAL-BAL-2021'!Q53+'DES-TRIAL-BAL-2021'!Q53+'DMP-TRIAL-BAL-2021'!Q53</f>
        <v>0</v>
      </c>
      <c r="Y53" s="529">
        <f>+'NF-KSF-TRIAL-BAL-2021'!R53+'RA-TRIAL-BAL-2021'!R53+'DES-TRIAL-BAL-2021'!R53+'DMP-TRIAL-BAL-2021'!R53</f>
        <v>0</v>
      </c>
      <c r="Z53" s="528">
        <f>+'NF-KSF-TRIAL-BAL-2021'!S53+'RA-TRIAL-BAL-2021'!S53+'DES-TRIAL-BAL-2021'!S53+'DMP-TRIAL-BAL-2021'!S53</f>
        <v>0</v>
      </c>
      <c r="AA53" s="347">
        <f>+'NF-KSF-TRIAL-BAL-2021'!T53+'RA-TRIAL-BAL-2021'!T53+'DES-TRIAL-BAL-2021'!T53+'DMP-TRIAL-BAL-2021'!T53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+'NF-KSF-TRIAL-BAL-2021'!O54+'RA-TRIAL-BAL-2021'!O54+'DES-TRIAL-BAL-2021'!O54+'DMP-TRIAL-BAL-2021'!O54</f>
        <v>0</v>
      </c>
      <c r="W54" s="529">
        <f>+'NF-KSF-TRIAL-BAL-2021'!P54+'RA-TRIAL-BAL-2021'!P54+'DES-TRIAL-BAL-2021'!P54+'DMP-TRIAL-BAL-2021'!P54</f>
        <v>0</v>
      </c>
      <c r="X54" s="528">
        <f>+'NF-KSF-TRIAL-BAL-2021'!Q54+'RA-TRIAL-BAL-2021'!Q54+'DES-TRIAL-BAL-2021'!Q54+'DMP-TRIAL-BAL-2021'!Q54</f>
        <v>0</v>
      </c>
      <c r="Y54" s="529">
        <f>+'NF-KSF-TRIAL-BAL-2021'!R54+'RA-TRIAL-BAL-2021'!R54+'DES-TRIAL-BAL-2021'!R54+'DMP-TRIAL-BAL-2021'!R54</f>
        <v>0</v>
      </c>
      <c r="Z54" s="528">
        <f>+'NF-KSF-TRIAL-BAL-2021'!S54+'RA-TRIAL-BAL-2021'!S54+'DES-TRIAL-BAL-2021'!S54+'DMP-TRIAL-BAL-2021'!S54</f>
        <v>0</v>
      </c>
      <c r="AA54" s="347">
        <f>+'NF-KSF-TRIAL-BAL-2021'!T54+'RA-TRIAL-BAL-2021'!T54+'DES-TRIAL-BAL-2021'!T54+'DMP-TRIAL-BAL-2021'!T54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+'NF-KSF-TRIAL-BAL-2021'!O55+'RA-TRIAL-BAL-2021'!O55+'DES-TRIAL-BAL-2021'!O55+'DMP-TRIAL-BAL-2021'!O55</f>
        <v>0</v>
      </c>
      <c r="W55" s="529">
        <f>+'NF-KSF-TRIAL-BAL-2021'!P55+'RA-TRIAL-BAL-2021'!P55+'DES-TRIAL-BAL-2021'!P55+'DMP-TRIAL-BAL-2021'!P55</f>
        <v>0</v>
      </c>
      <c r="X55" s="528">
        <f>+'NF-KSF-TRIAL-BAL-2021'!Q55+'RA-TRIAL-BAL-2021'!Q55+'DES-TRIAL-BAL-2021'!Q55+'DMP-TRIAL-BAL-2021'!Q55</f>
        <v>0</v>
      </c>
      <c r="Y55" s="529">
        <f>+'NF-KSF-TRIAL-BAL-2021'!R55+'RA-TRIAL-BAL-2021'!R55+'DES-TRIAL-BAL-2021'!R55+'DMP-TRIAL-BAL-2021'!R55</f>
        <v>0</v>
      </c>
      <c r="Z55" s="528">
        <f>+'NF-KSF-TRIAL-BAL-2021'!S55+'RA-TRIAL-BAL-2021'!S55+'DES-TRIAL-BAL-2021'!S55+'DMP-TRIAL-BAL-2021'!S55</f>
        <v>0</v>
      </c>
      <c r="AA55" s="347">
        <f>+'NF-KSF-TRIAL-BAL-2021'!T55+'RA-TRIAL-BAL-2021'!T55+'DES-TRIAL-BAL-2021'!T55+'DMP-TRIAL-BAL-2021'!T55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+'NF-KSF-TRIAL-BAL-2021'!O56+'RA-TRIAL-BAL-2021'!O56+'DES-TRIAL-BAL-2021'!O56+'DMP-TRIAL-BAL-2021'!O56</f>
        <v>0</v>
      </c>
      <c r="W56" s="529">
        <f>+'NF-KSF-TRIAL-BAL-2021'!P56+'RA-TRIAL-BAL-2021'!P56+'DES-TRIAL-BAL-2021'!P56+'DMP-TRIAL-BAL-2021'!P56</f>
        <v>0</v>
      </c>
      <c r="X56" s="587">
        <f>+'NF-KSF-TRIAL-BAL-2021'!Q56+'RA-TRIAL-BAL-2021'!Q56+'DES-TRIAL-BAL-2021'!Q56+'DMP-TRIAL-BAL-2021'!Q56</f>
        <v>0</v>
      </c>
      <c r="Y56" s="586">
        <f>+'NF-KSF-TRIAL-BAL-2021'!R56+'RA-TRIAL-BAL-2021'!R56+'DES-TRIAL-BAL-2021'!R56+'DMP-TRIAL-BAL-2021'!R56</f>
        <v>0</v>
      </c>
      <c r="Z56" s="587">
        <f>+'NF-KSF-TRIAL-BAL-2021'!S56+'RA-TRIAL-BAL-2021'!S56+'DES-TRIAL-BAL-2021'!S56+'DMP-TRIAL-BAL-2021'!S56</f>
        <v>0</v>
      </c>
      <c r="AA56" s="588">
        <f>+'NF-KSF-TRIAL-BAL-2021'!T56+'RA-TRIAL-BAL-2021'!T56+'DES-TRIAL-BAL-2021'!T56+'DMP-TRIAL-BAL-2021'!T56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+'NF-KSF-TRIAL-BAL-2021'!O57+'RA-TRIAL-BAL-2021'!O57+'DES-TRIAL-BAL-2021'!O57+'DMP-TRIAL-BAL-2021'!O57</f>
        <v>0</v>
      </c>
      <c r="W57" s="529">
        <f>+'NF-KSF-TRIAL-BAL-2021'!P57+'RA-TRIAL-BAL-2021'!P57+'DES-TRIAL-BAL-2021'!P57+'DMP-TRIAL-BAL-2021'!P57</f>
        <v>0</v>
      </c>
      <c r="X57" s="587">
        <f>+'NF-KSF-TRIAL-BAL-2021'!Q57+'RA-TRIAL-BAL-2021'!Q57+'DES-TRIAL-BAL-2021'!Q57+'DMP-TRIAL-BAL-2021'!Q57</f>
        <v>0</v>
      </c>
      <c r="Y57" s="586">
        <f>+'NF-KSF-TRIAL-BAL-2021'!R57+'RA-TRIAL-BAL-2021'!R57+'DES-TRIAL-BAL-2021'!R57+'DMP-TRIAL-BAL-2021'!R57</f>
        <v>0</v>
      </c>
      <c r="Z57" s="587">
        <f>+'NF-KSF-TRIAL-BAL-2021'!S57+'RA-TRIAL-BAL-2021'!S57+'DES-TRIAL-BAL-2021'!S57+'DMP-TRIAL-BAL-2021'!S57</f>
        <v>0</v>
      </c>
      <c r="AA57" s="588">
        <f>+'NF-KSF-TRIAL-BAL-2021'!T57+'RA-TRIAL-BAL-2021'!T57+'DES-TRIAL-BAL-2021'!T57+'DMP-TRIAL-BAL-2021'!T57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+'NF-KSF-TRIAL-BAL-2021'!O58+'RA-TRIAL-BAL-2021'!O58+'DES-TRIAL-BAL-2021'!O58+'DMP-TRIAL-BAL-2021'!O58</f>
        <v>0</v>
      </c>
      <c r="W58" s="529">
        <f>+'NF-KSF-TRIAL-BAL-2021'!P58+'RA-TRIAL-BAL-2021'!P58+'DES-TRIAL-BAL-2021'!P58+'DMP-TRIAL-BAL-2021'!P58</f>
        <v>0</v>
      </c>
      <c r="X58" s="587">
        <f>+'NF-KSF-TRIAL-BAL-2021'!Q58+'RA-TRIAL-BAL-2021'!Q58+'DES-TRIAL-BAL-2021'!Q58+'DMP-TRIAL-BAL-2021'!Q58</f>
        <v>0</v>
      </c>
      <c r="Y58" s="586">
        <f>+'NF-KSF-TRIAL-BAL-2021'!R58+'RA-TRIAL-BAL-2021'!R58+'DES-TRIAL-BAL-2021'!R58+'DMP-TRIAL-BAL-2021'!R58</f>
        <v>0</v>
      </c>
      <c r="Z58" s="587">
        <f>+'NF-KSF-TRIAL-BAL-2021'!S58+'RA-TRIAL-BAL-2021'!S58+'DES-TRIAL-BAL-2021'!S58+'DMP-TRIAL-BAL-2021'!S58</f>
        <v>0</v>
      </c>
      <c r="AA58" s="588">
        <f>+'NF-KSF-TRIAL-BAL-2021'!T58+'RA-TRIAL-BAL-2021'!T58+'DES-TRIAL-BAL-2021'!T58+'DMP-TRIAL-BAL-2021'!T58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+'NF-KSF-TRIAL-BAL-2021'!O59+'RA-TRIAL-BAL-2021'!O59+'DES-TRIAL-BAL-2021'!O59+'DMP-TRIAL-BAL-2021'!O59</f>
        <v>0</v>
      </c>
      <c r="W59" s="529">
        <f>+'NF-KSF-TRIAL-BAL-2021'!P59+'RA-TRIAL-BAL-2021'!P59+'DES-TRIAL-BAL-2021'!P59+'DMP-TRIAL-BAL-2021'!P59</f>
        <v>0</v>
      </c>
      <c r="X59" s="587">
        <f>+'NF-KSF-TRIAL-BAL-2021'!Q59+'RA-TRIAL-BAL-2021'!Q59+'DES-TRIAL-BAL-2021'!Q59+'DMP-TRIAL-BAL-2021'!Q59</f>
        <v>0</v>
      </c>
      <c r="Y59" s="586">
        <f>+'NF-KSF-TRIAL-BAL-2021'!R59+'RA-TRIAL-BAL-2021'!R59+'DES-TRIAL-BAL-2021'!R59+'DMP-TRIAL-BAL-2021'!R59</f>
        <v>0</v>
      </c>
      <c r="Z59" s="587">
        <f>+'NF-KSF-TRIAL-BAL-2021'!S59+'RA-TRIAL-BAL-2021'!S59+'DES-TRIAL-BAL-2021'!S59+'DMP-TRIAL-BAL-2021'!S59</f>
        <v>0</v>
      </c>
      <c r="AA59" s="588">
        <f>+'NF-KSF-TRIAL-BAL-2021'!T59+'RA-TRIAL-BAL-2021'!T59+'DES-TRIAL-BAL-2021'!T59+'DMP-TRIAL-BAL-2021'!T59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+'NF-KSF-TRIAL-BAL-2021'!O60+'RA-TRIAL-BAL-2021'!O60+'DES-TRIAL-BAL-2021'!O60+'DMP-TRIAL-BAL-2021'!O60</f>
        <v>0</v>
      </c>
      <c r="W60" s="529">
        <f>+'NF-KSF-TRIAL-BAL-2021'!P60+'RA-TRIAL-BAL-2021'!P60+'DES-TRIAL-BAL-2021'!P60+'DMP-TRIAL-BAL-2021'!P60</f>
        <v>0</v>
      </c>
      <c r="X60" s="587">
        <f>+'NF-KSF-TRIAL-BAL-2021'!Q60+'RA-TRIAL-BAL-2021'!Q60+'DES-TRIAL-BAL-2021'!Q60+'DMP-TRIAL-BAL-2021'!Q60</f>
        <v>0</v>
      </c>
      <c r="Y60" s="586">
        <f>+'NF-KSF-TRIAL-BAL-2021'!R60+'RA-TRIAL-BAL-2021'!R60+'DES-TRIAL-BAL-2021'!R60+'DMP-TRIAL-BAL-2021'!R60</f>
        <v>0</v>
      </c>
      <c r="Z60" s="587">
        <f>+'NF-KSF-TRIAL-BAL-2021'!S60+'RA-TRIAL-BAL-2021'!S60+'DES-TRIAL-BAL-2021'!S60+'DMP-TRIAL-BAL-2021'!S60</f>
        <v>0</v>
      </c>
      <c r="AA60" s="588">
        <f>+'NF-KSF-TRIAL-BAL-2021'!T60+'RA-TRIAL-BAL-2021'!T60+'DES-TRIAL-BAL-2021'!T60+'DMP-TRIAL-BAL-2021'!T60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+'NF-KSF-TRIAL-BAL-2021'!O61+'RA-TRIAL-BAL-2021'!O61+'DES-TRIAL-BAL-2021'!O61+'DMP-TRIAL-BAL-2021'!O61</f>
        <v>0</v>
      </c>
      <c r="W61" s="529">
        <f>+'NF-KSF-TRIAL-BAL-2021'!P61+'RA-TRIAL-BAL-2021'!P61+'DES-TRIAL-BAL-2021'!P61+'DMP-TRIAL-BAL-2021'!P61</f>
        <v>0</v>
      </c>
      <c r="X61" s="587">
        <f>+'NF-KSF-TRIAL-BAL-2021'!Q61+'RA-TRIAL-BAL-2021'!Q61+'DES-TRIAL-BAL-2021'!Q61+'DMP-TRIAL-BAL-2021'!Q61</f>
        <v>0</v>
      </c>
      <c r="Y61" s="586">
        <f>+'NF-KSF-TRIAL-BAL-2021'!R61+'RA-TRIAL-BAL-2021'!R61+'DES-TRIAL-BAL-2021'!R61+'DMP-TRIAL-BAL-2021'!R61</f>
        <v>0</v>
      </c>
      <c r="Z61" s="587">
        <f>+'NF-KSF-TRIAL-BAL-2021'!S61+'RA-TRIAL-BAL-2021'!S61+'DES-TRIAL-BAL-2021'!S61+'DMP-TRIAL-BAL-2021'!S61</f>
        <v>0</v>
      </c>
      <c r="AA61" s="588">
        <f>+'NF-KSF-TRIAL-BAL-2021'!T61+'RA-TRIAL-BAL-2021'!T61+'DES-TRIAL-BAL-2021'!T61+'DMP-TRIAL-BAL-2021'!T61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+'NF-KSF-TRIAL-BAL-2021'!O62+'RA-TRIAL-BAL-2021'!O62+'DES-TRIAL-BAL-2021'!O62+'DMP-TRIAL-BAL-2021'!O62</f>
        <v>0</v>
      </c>
      <c r="W62" s="529">
        <f>+'NF-KSF-TRIAL-BAL-2021'!P62+'RA-TRIAL-BAL-2021'!P62+'DES-TRIAL-BAL-2021'!P62+'DMP-TRIAL-BAL-2021'!P62</f>
        <v>0</v>
      </c>
      <c r="X62" s="587">
        <f>+'NF-KSF-TRIAL-BAL-2021'!Q62+'RA-TRIAL-BAL-2021'!Q62+'DES-TRIAL-BAL-2021'!Q62+'DMP-TRIAL-BAL-2021'!Q62</f>
        <v>0</v>
      </c>
      <c r="Y62" s="586">
        <f>+'NF-KSF-TRIAL-BAL-2021'!R62+'RA-TRIAL-BAL-2021'!R62+'DES-TRIAL-BAL-2021'!R62+'DMP-TRIAL-BAL-2021'!R62</f>
        <v>0</v>
      </c>
      <c r="Z62" s="587">
        <f>+'NF-KSF-TRIAL-BAL-2021'!S62+'RA-TRIAL-BAL-2021'!S62+'DES-TRIAL-BAL-2021'!S62+'DMP-TRIAL-BAL-2021'!S62</f>
        <v>0</v>
      </c>
      <c r="AA62" s="588">
        <f>+'NF-KSF-TRIAL-BAL-2021'!T62+'RA-TRIAL-BAL-2021'!T62+'DES-TRIAL-BAL-2021'!T62+'DMP-TRIAL-BAL-2021'!T62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+'NF-KSF-TRIAL-BAL-2021'!O63+'RA-TRIAL-BAL-2021'!O63+'DES-TRIAL-BAL-2021'!O63+'DMP-TRIAL-BAL-2021'!O63</f>
        <v>0</v>
      </c>
      <c r="W63" s="529">
        <f>+'NF-KSF-TRIAL-BAL-2021'!P63+'RA-TRIAL-BAL-2021'!P63+'DES-TRIAL-BAL-2021'!P63+'DMP-TRIAL-BAL-2021'!P63</f>
        <v>0</v>
      </c>
      <c r="X63" s="587">
        <f>+'NF-KSF-TRIAL-BAL-2021'!Q63+'RA-TRIAL-BAL-2021'!Q63+'DES-TRIAL-BAL-2021'!Q63+'DMP-TRIAL-BAL-2021'!Q63</f>
        <v>0</v>
      </c>
      <c r="Y63" s="586">
        <f>+'NF-KSF-TRIAL-BAL-2021'!R63+'RA-TRIAL-BAL-2021'!R63+'DES-TRIAL-BAL-2021'!R63+'DMP-TRIAL-BAL-2021'!R63</f>
        <v>0</v>
      </c>
      <c r="Z63" s="587">
        <f>+'NF-KSF-TRIAL-BAL-2021'!S63+'RA-TRIAL-BAL-2021'!S63+'DES-TRIAL-BAL-2021'!S63+'DMP-TRIAL-BAL-2021'!S63</f>
        <v>0</v>
      </c>
      <c r="AA63" s="588">
        <f>+'NF-KSF-TRIAL-BAL-2021'!T63+'RA-TRIAL-BAL-2021'!T63+'DES-TRIAL-BAL-2021'!T63+'DMP-TRIAL-BAL-2021'!T63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+'NF-KSF-TRIAL-BAL-2021'!O64+'RA-TRIAL-BAL-2021'!O64+'DES-TRIAL-BAL-2021'!O64+'DMP-TRIAL-BAL-2021'!O64</f>
        <v>0</v>
      </c>
      <c r="W64" s="529">
        <f>+'NF-KSF-TRIAL-BAL-2021'!P64+'RA-TRIAL-BAL-2021'!P64+'DES-TRIAL-BAL-2021'!P64+'DMP-TRIAL-BAL-2021'!P64</f>
        <v>0</v>
      </c>
      <c r="X64" s="587">
        <f>+'NF-KSF-TRIAL-BAL-2021'!Q64+'RA-TRIAL-BAL-2021'!Q64+'DES-TRIAL-BAL-2021'!Q64+'DMP-TRIAL-BAL-2021'!Q64</f>
        <v>0</v>
      </c>
      <c r="Y64" s="586">
        <f>+'NF-KSF-TRIAL-BAL-2021'!R64+'RA-TRIAL-BAL-2021'!R64+'DES-TRIAL-BAL-2021'!R64+'DMP-TRIAL-BAL-2021'!R64</f>
        <v>0</v>
      </c>
      <c r="Z64" s="587">
        <f>+'NF-KSF-TRIAL-BAL-2021'!S64+'RA-TRIAL-BAL-2021'!S64+'DES-TRIAL-BAL-2021'!S64+'DMP-TRIAL-BAL-2021'!S64</f>
        <v>0</v>
      </c>
      <c r="AA64" s="588">
        <f>+'NF-KSF-TRIAL-BAL-2021'!T64+'RA-TRIAL-BAL-2021'!T64+'DES-TRIAL-BAL-2021'!T64+'DMP-TRIAL-BAL-2021'!T64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+'NF-KSF-TRIAL-BAL-2021'!O65+'RA-TRIAL-BAL-2021'!O65+'DES-TRIAL-BAL-2021'!O65+'DMP-TRIAL-BAL-2021'!O65</f>
        <v>0</v>
      </c>
      <c r="W65" s="529">
        <f>+'NF-KSF-TRIAL-BAL-2021'!P65+'RA-TRIAL-BAL-2021'!P65+'DES-TRIAL-BAL-2021'!P65+'DMP-TRIAL-BAL-2021'!P65</f>
        <v>0</v>
      </c>
      <c r="X65" s="587">
        <f>+'NF-KSF-TRIAL-BAL-2021'!Q65+'RA-TRIAL-BAL-2021'!Q65+'DES-TRIAL-BAL-2021'!Q65+'DMP-TRIAL-BAL-2021'!Q65</f>
        <v>0</v>
      </c>
      <c r="Y65" s="586">
        <f>+'NF-KSF-TRIAL-BAL-2021'!R65+'RA-TRIAL-BAL-2021'!R65+'DES-TRIAL-BAL-2021'!R65+'DMP-TRIAL-BAL-2021'!R65</f>
        <v>0</v>
      </c>
      <c r="Z65" s="587">
        <f>+'NF-KSF-TRIAL-BAL-2021'!S65+'RA-TRIAL-BAL-2021'!S65+'DES-TRIAL-BAL-2021'!S65+'DMP-TRIAL-BAL-2021'!S65</f>
        <v>0</v>
      </c>
      <c r="AA65" s="588">
        <f>+'NF-KSF-TRIAL-BAL-2021'!T65+'RA-TRIAL-BAL-2021'!T65+'DES-TRIAL-BAL-2021'!T65+'DMP-TRIAL-BAL-2021'!T65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+'NF-KSF-TRIAL-BAL-2021'!O66+'RA-TRIAL-BAL-2021'!O66+'DES-TRIAL-BAL-2021'!O66+'DMP-TRIAL-BAL-2021'!O66</f>
        <v>0</v>
      </c>
      <c r="W66" s="529">
        <f>+'NF-KSF-TRIAL-BAL-2021'!P66+'RA-TRIAL-BAL-2021'!P66+'DES-TRIAL-BAL-2021'!P66+'DMP-TRIAL-BAL-2021'!P66</f>
        <v>0</v>
      </c>
      <c r="X66" s="587">
        <f>+'NF-KSF-TRIAL-BAL-2021'!Q66+'RA-TRIAL-BAL-2021'!Q66+'DES-TRIAL-BAL-2021'!Q66+'DMP-TRIAL-BAL-2021'!Q66</f>
        <v>0</v>
      </c>
      <c r="Y66" s="586">
        <f>+'NF-KSF-TRIAL-BAL-2021'!R66+'RA-TRIAL-BAL-2021'!R66+'DES-TRIAL-BAL-2021'!R66+'DMP-TRIAL-BAL-2021'!R66</f>
        <v>0</v>
      </c>
      <c r="Z66" s="587">
        <f>+'NF-KSF-TRIAL-BAL-2021'!S66+'RA-TRIAL-BAL-2021'!S66+'DES-TRIAL-BAL-2021'!S66+'DMP-TRIAL-BAL-2021'!S66</f>
        <v>0</v>
      </c>
      <c r="AA66" s="588">
        <f>+'NF-KSF-TRIAL-BAL-2021'!T66+'RA-TRIAL-BAL-2021'!T66+'DES-TRIAL-BAL-2021'!T66+'DMP-TRIAL-BAL-2021'!T66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+'NF-KSF-TRIAL-BAL-2021'!O67+'RA-TRIAL-BAL-2021'!O67+'DES-TRIAL-BAL-2021'!O67+'DMP-TRIAL-BAL-2021'!O67</f>
        <v>0</v>
      </c>
      <c r="W67" s="529">
        <f>+'NF-KSF-TRIAL-BAL-2021'!P67+'RA-TRIAL-BAL-2021'!P67+'DES-TRIAL-BAL-2021'!P67+'DMP-TRIAL-BAL-2021'!P67</f>
        <v>0</v>
      </c>
      <c r="X67" s="587">
        <f>+'NF-KSF-TRIAL-BAL-2021'!Q67+'RA-TRIAL-BAL-2021'!Q67+'DES-TRIAL-BAL-2021'!Q67+'DMP-TRIAL-BAL-2021'!Q67</f>
        <v>0</v>
      </c>
      <c r="Y67" s="586">
        <f>+'NF-KSF-TRIAL-BAL-2021'!R67+'RA-TRIAL-BAL-2021'!R67+'DES-TRIAL-BAL-2021'!R67+'DMP-TRIAL-BAL-2021'!R67</f>
        <v>0</v>
      </c>
      <c r="Z67" s="587">
        <f>+'NF-KSF-TRIAL-BAL-2021'!S67+'RA-TRIAL-BAL-2021'!S67+'DES-TRIAL-BAL-2021'!S67+'DMP-TRIAL-BAL-2021'!S67</f>
        <v>0</v>
      </c>
      <c r="AA67" s="588">
        <f>+'NF-KSF-TRIAL-BAL-2021'!T67+'RA-TRIAL-BAL-2021'!T67+'DES-TRIAL-BAL-2021'!T67+'DMP-TRIAL-BAL-2021'!T67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+'NF-KSF-TRIAL-BAL-2021'!O68+'RA-TRIAL-BAL-2021'!O68+'DES-TRIAL-BAL-2021'!O68+'DMP-TRIAL-BAL-2021'!O68</f>
        <v>0</v>
      </c>
      <c r="W68" s="529">
        <f>+'NF-KSF-TRIAL-BAL-2021'!P68+'RA-TRIAL-BAL-2021'!P68+'DES-TRIAL-BAL-2021'!P68+'DMP-TRIAL-BAL-2021'!P68</f>
        <v>0</v>
      </c>
      <c r="X68" s="528">
        <f>+'NF-KSF-TRIAL-BAL-2021'!Q68+'RA-TRIAL-BAL-2021'!Q68+'DES-TRIAL-BAL-2021'!Q68+'DMP-TRIAL-BAL-2021'!Q68</f>
        <v>0</v>
      </c>
      <c r="Y68" s="529">
        <f>+'NF-KSF-TRIAL-BAL-2021'!R68+'RA-TRIAL-BAL-2021'!R68+'DES-TRIAL-BAL-2021'!R68+'DMP-TRIAL-BAL-2021'!R68</f>
        <v>0</v>
      </c>
      <c r="Z68" s="528">
        <f>+'NF-KSF-TRIAL-BAL-2021'!S68+'RA-TRIAL-BAL-2021'!S68+'DES-TRIAL-BAL-2021'!S68+'DMP-TRIAL-BAL-2021'!S68</f>
        <v>0</v>
      </c>
      <c r="AA68" s="347">
        <f>+'NF-KSF-TRIAL-BAL-2021'!T68+'RA-TRIAL-BAL-2021'!T68+'DES-TRIAL-BAL-2021'!T68+'DMP-TRIAL-BAL-2021'!T68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+'NF-KSF-TRIAL-BAL-2021'!O69+'RA-TRIAL-BAL-2021'!O69+'DES-TRIAL-BAL-2021'!O69+'DMP-TRIAL-BAL-2021'!O69</f>
        <v>0</v>
      </c>
      <c r="W69" s="542">
        <f>+'NF-KSF-TRIAL-BAL-2021'!P69+'RA-TRIAL-BAL-2021'!P69+'DES-TRIAL-BAL-2021'!P69+'DMP-TRIAL-BAL-2021'!P69</f>
        <v>0</v>
      </c>
      <c r="X69" s="530">
        <f>+'NF-KSF-TRIAL-BAL-2021'!Q69+'RA-TRIAL-BAL-2021'!Q69+'DES-TRIAL-BAL-2021'!Q69+'DMP-TRIAL-BAL-2021'!Q69</f>
        <v>0</v>
      </c>
      <c r="Y69" s="542">
        <f>+'NF-KSF-TRIAL-BAL-2021'!R69+'RA-TRIAL-BAL-2021'!R69+'DES-TRIAL-BAL-2021'!R69+'DMP-TRIAL-BAL-2021'!R69</f>
        <v>0</v>
      </c>
      <c r="Z69" s="530">
        <f>+'NF-KSF-TRIAL-BAL-2021'!S69+'RA-TRIAL-BAL-2021'!S69+'DES-TRIAL-BAL-2021'!S69+'DMP-TRIAL-BAL-2021'!S69</f>
        <v>0</v>
      </c>
      <c r="AA69" s="531">
        <f>+'NF-KSF-TRIAL-BAL-2021'!T69+'RA-TRIAL-BAL-2021'!T69+'DES-TRIAL-BAL-2021'!T69+'DMP-TRIAL-BAL-2021'!T69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>
        <v>736833.39</v>
      </c>
      <c r="P71" s="329">
        <v>0</v>
      </c>
      <c r="Q71" s="325"/>
      <c r="R71" s="324"/>
      <c r="S71" s="326">
        <f t="shared" ref="S71:S89" si="34">+IF(ABS(+O71+Q71)&gt;=ABS(P71+R71),+O71-P71+Q71-R71,0)</f>
        <v>736833.39</v>
      </c>
      <c r="T71" s="331">
        <v>0</v>
      </c>
      <c r="U71" s="51"/>
      <c r="V71" s="543">
        <f>+'NF-KSF-TRIAL-BAL-2021'!O71+'RA-TRIAL-BAL-2021'!O71+'DES-TRIAL-BAL-2021'!O71+'DMP-TRIAL-BAL-2021'!O71</f>
        <v>0</v>
      </c>
      <c r="W71" s="526">
        <f>+'NF-KSF-TRIAL-BAL-2021'!P71+'RA-TRIAL-BAL-2021'!P71+'DES-TRIAL-BAL-2021'!P71+'DMP-TRIAL-BAL-2021'!P71</f>
        <v>0</v>
      </c>
      <c r="X71" s="525">
        <f>+'NF-KSF-TRIAL-BAL-2021'!Q71+'RA-TRIAL-BAL-2021'!Q71+'DES-TRIAL-BAL-2021'!Q71+'DMP-TRIAL-BAL-2021'!Q71</f>
        <v>0</v>
      </c>
      <c r="Y71" s="526">
        <f>+'NF-KSF-TRIAL-BAL-2021'!R71+'RA-TRIAL-BAL-2021'!R71+'DES-TRIAL-BAL-2021'!R71+'DMP-TRIAL-BAL-2021'!R71</f>
        <v>0</v>
      </c>
      <c r="Z71" s="525">
        <f>+'NF-KSF-TRIAL-BAL-2021'!S71+'RA-TRIAL-BAL-2021'!S71+'DES-TRIAL-BAL-2021'!S71+'DMP-TRIAL-BAL-2021'!S71</f>
        <v>0</v>
      </c>
      <c r="AA71" s="527">
        <f>+'NF-KSF-TRIAL-BAL-2021'!T71+'RA-TRIAL-BAL-2021'!T71+'DES-TRIAL-BAL-2021'!T71+'DMP-TRIAL-BAL-2021'!T71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736833.39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736833.39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+'NF-KSF-TRIAL-BAL-2021'!O72+'RA-TRIAL-BAL-2021'!O72+'DES-TRIAL-BAL-2021'!O72+'DMP-TRIAL-BAL-2021'!O72</f>
        <v>0</v>
      </c>
      <c r="W72" s="526">
        <f>+'NF-KSF-TRIAL-BAL-2021'!P72+'RA-TRIAL-BAL-2021'!P72+'DES-TRIAL-BAL-2021'!P72+'DMP-TRIAL-BAL-2021'!P72</f>
        <v>0</v>
      </c>
      <c r="X72" s="525">
        <f>+'NF-KSF-TRIAL-BAL-2021'!Q72+'RA-TRIAL-BAL-2021'!Q72+'DES-TRIAL-BAL-2021'!Q72+'DMP-TRIAL-BAL-2021'!Q72</f>
        <v>0</v>
      </c>
      <c r="Y72" s="526">
        <f>+'NF-KSF-TRIAL-BAL-2021'!R72+'RA-TRIAL-BAL-2021'!R72+'DES-TRIAL-BAL-2021'!R72+'DMP-TRIAL-BAL-2021'!R72</f>
        <v>0</v>
      </c>
      <c r="Z72" s="525">
        <f>+'NF-KSF-TRIAL-BAL-2021'!S72+'RA-TRIAL-BAL-2021'!S72+'DES-TRIAL-BAL-2021'!S72+'DMP-TRIAL-BAL-2021'!S72</f>
        <v>0</v>
      </c>
      <c r="AA72" s="527">
        <f>+'NF-KSF-TRIAL-BAL-2021'!T72+'RA-TRIAL-BAL-2021'!T72+'DES-TRIAL-BAL-2021'!T72+'DMP-TRIAL-BAL-2021'!T72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3821685.53</v>
      </c>
      <c r="P73" s="9">
        <v>0</v>
      </c>
      <c r="Q73" s="325"/>
      <c r="R73" s="324"/>
      <c r="S73" s="27">
        <f t="shared" si="34"/>
        <v>3821685.53</v>
      </c>
      <c r="T73" s="30">
        <v>0</v>
      </c>
      <c r="U73" s="51"/>
      <c r="V73" s="541">
        <f>+'NF-KSF-TRIAL-BAL-2021'!O73+'RA-TRIAL-BAL-2021'!O73+'DES-TRIAL-BAL-2021'!O73+'DMP-TRIAL-BAL-2021'!O73</f>
        <v>1630660.69</v>
      </c>
      <c r="W73" s="529">
        <f>+'NF-KSF-TRIAL-BAL-2021'!P73+'RA-TRIAL-BAL-2021'!P73+'DES-TRIAL-BAL-2021'!P73+'DMP-TRIAL-BAL-2021'!P73</f>
        <v>0</v>
      </c>
      <c r="X73" s="528">
        <f>+'NF-KSF-TRIAL-BAL-2021'!Q73+'RA-TRIAL-BAL-2021'!Q73+'DES-TRIAL-BAL-2021'!Q73+'DMP-TRIAL-BAL-2021'!Q73</f>
        <v>0</v>
      </c>
      <c r="Y73" s="529">
        <f>+'NF-KSF-TRIAL-BAL-2021'!R73+'RA-TRIAL-BAL-2021'!R73+'DES-TRIAL-BAL-2021'!R73+'DMP-TRIAL-BAL-2021'!R73</f>
        <v>0</v>
      </c>
      <c r="Z73" s="528">
        <f>+'NF-KSF-TRIAL-BAL-2021'!S73+'RA-TRIAL-BAL-2021'!S73+'DES-TRIAL-BAL-2021'!S73+'DMP-TRIAL-BAL-2021'!S73</f>
        <v>1630660.69</v>
      </c>
      <c r="AA73" s="347">
        <f>+'NF-KSF-TRIAL-BAL-2021'!T73+'RA-TRIAL-BAL-2021'!T73+'DES-TRIAL-BAL-2021'!T73+'DMP-TRIAL-BAL-2021'!T73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5452346.2199999997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5452346.2199999997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>
        <v>17113</v>
      </c>
      <c r="P74" s="9">
        <v>0</v>
      </c>
      <c r="Q74" s="325"/>
      <c r="R74" s="324"/>
      <c r="S74" s="27">
        <f t="shared" si="34"/>
        <v>17113</v>
      </c>
      <c r="T74" s="30">
        <v>0</v>
      </c>
      <c r="U74" s="51"/>
      <c r="V74" s="541">
        <f>+'NF-KSF-TRIAL-BAL-2021'!O74+'RA-TRIAL-BAL-2021'!O74+'DES-TRIAL-BAL-2021'!O74+'DMP-TRIAL-BAL-2021'!O74</f>
        <v>0</v>
      </c>
      <c r="W74" s="529">
        <f>+'NF-KSF-TRIAL-BAL-2021'!P74+'RA-TRIAL-BAL-2021'!P74+'DES-TRIAL-BAL-2021'!P74+'DMP-TRIAL-BAL-2021'!P74</f>
        <v>0</v>
      </c>
      <c r="X74" s="528">
        <f>+'NF-KSF-TRIAL-BAL-2021'!Q74+'RA-TRIAL-BAL-2021'!Q74+'DES-TRIAL-BAL-2021'!Q74+'DMP-TRIAL-BAL-2021'!Q74</f>
        <v>0</v>
      </c>
      <c r="Y74" s="529">
        <f>+'NF-KSF-TRIAL-BAL-2021'!R74+'RA-TRIAL-BAL-2021'!R74+'DES-TRIAL-BAL-2021'!R74+'DMP-TRIAL-BAL-2021'!R74</f>
        <v>0</v>
      </c>
      <c r="Z74" s="528">
        <f>+'NF-KSF-TRIAL-BAL-2021'!S74+'RA-TRIAL-BAL-2021'!S74+'DES-TRIAL-BAL-2021'!S74+'DMP-TRIAL-BAL-2021'!S74</f>
        <v>0</v>
      </c>
      <c r="AA74" s="347">
        <f>+'NF-KSF-TRIAL-BAL-2021'!T74+'RA-TRIAL-BAL-2021'!T74+'DES-TRIAL-BAL-2021'!T74+'DMP-TRIAL-BAL-2021'!T74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17113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17113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+'NF-KSF-TRIAL-BAL-2021'!O75+'RA-TRIAL-BAL-2021'!O75+'DES-TRIAL-BAL-2021'!O75+'DMP-TRIAL-BAL-2021'!O75</f>
        <v>0</v>
      </c>
      <c r="W75" s="529">
        <f>+'NF-KSF-TRIAL-BAL-2021'!P75+'RA-TRIAL-BAL-2021'!P75+'DES-TRIAL-BAL-2021'!P75+'DMP-TRIAL-BAL-2021'!P75</f>
        <v>0</v>
      </c>
      <c r="X75" s="528">
        <f>+'NF-KSF-TRIAL-BAL-2021'!Q75+'RA-TRIAL-BAL-2021'!Q75+'DES-TRIAL-BAL-2021'!Q75+'DMP-TRIAL-BAL-2021'!Q75</f>
        <v>0</v>
      </c>
      <c r="Y75" s="529">
        <f>+'NF-KSF-TRIAL-BAL-2021'!R75+'RA-TRIAL-BAL-2021'!R75+'DES-TRIAL-BAL-2021'!R75+'DMP-TRIAL-BAL-2021'!R75</f>
        <v>0</v>
      </c>
      <c r="Z75" s="528">
        <f>+'NF-KSF-TRIAL-BAL-2021'!S75+'RA-TRIAL-BAL-2021'!S75+'DES-TRIAL-BAL-2021'!S75+'DMP-TRIAL-BAL-2021'!S75</f>
        <v>0</v>
      </c>
      <c r="AA75" s="347">
        <f>+'NF-KSF-TRIAL-BAL-2021'!T75+'RA-TRIAL-BAL-2021'!T75+'DES-TRIAL-BAL-2021'!T75+'DMP-TRIAL-BAL-2021'!T75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>
        <v>1169365.75</v>
      </c>
      <c r="P76" s="9">
        <v>0</v>
      </c>
      <c r="Q76" s="325"/>
      <c r="R76" s="324"/>
      <c r="S76" s="27">
        <f t="shared" si="34"/>
        <v>1169365.75</v>
      </c>
      <c r="T76" s="30">
        <v>0</v>
      </c>
      <c r="U76" s="51"/>
      <c r="V76" s="541">
        <f>+'NF-KSF-TRIAL-BAL-2021'!O76+'RA-TRIAL-BAL-2021'!O76+'DES-TRIAL-BAL-2021'!O76+'DMP-TRIAL-BAL-2021'!O76</f>
        <v>0</v>
      </c>
      <c r="W76" s="529">
        <f>+'NF-KSF-TRIAL-BAL-2021'!P76+'RA-TRIAL-BAL-2021'!P76+'DES-TRIAL-BAL-2021'!P76+'DMP-TRIAL-BAL-2021'!P76</f>
        <v>0</v>
      </c>
      <c r="X76" s="528">
        <f>+'NF-KSF-TRIAL-BAL-2021'!Q76+'RA-TRIAL-BAL-2021'!Q76+'DES-TRIAL-BAL-2021'!Q76+'DMP-TRIAL-BAL-2021'!Q76</f>
        <v>0</v>
      </c>
      <c r="Y76" s="529">
        <f>+'NF-KSF-TRIAL-BAL-2021'!R76+'RA-TRIAL-BAL-2021'!R76+'DES-TRIAL-BAL-2021'!R76+'DMP-TRIAL-BAL-2021'!R76</f>
        <v>0</v>
      </c>
      <c r="Z76" s="528">
        <f>+'NF-KSF-TRIAL-BAL-2021'!S76+'RA-TRIAL-BAL-2021'!S76+'DES-TRIAL-BAL-2021'!S76+'DMP-TRIAL-BAL-2021'!S76</f>
        <v>0</v>
      </c>
      <c r="AA76" s="347">
        <f>+'NF-KSF-TRIAL-BAL-2021'!T76+'RA-TRIAL-BAL-2021'!T76+'DES-TRIAL-BAL-2021'!T76+'DMP-TRIAL-BAL-2021'!T76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1169365.75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1169365.75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291225.96999999997</v>
      </c>
      <c r="P77" s="9">
        <v>0</v>
      </c>
      <c r="Q77" s="325">
        <v>66284.070000000007</v>
      </c>
      <c r="R77" s="324">
        <v>688</v>
      </c>
      <c r="S77" s="27">
        <f t="shared" si="34"/>
        <v>356822.04</v>
      </c>
      <c r="T77" s="30">
        <v>0</v>
      </c>
      <c r="U77" s="51"/>
      <c r="V77" s="541">
        <f>+'NF-KSF-TRIAL-BAL-2021'!O77+'RA-TRIAL-BAL-2021'!O77+'DES-TRIAL-BAL-2021'!O77+'DMP-TRIAL-BAL-2021'!O77</f>
        <v>58091.99</v>
      </c>
      <c r="W77" s="529">
        <f>+'NF-KSF-TRIAL-BAL-2021'!P77+'RA-TRIAL-BAL-2021'!P77+'DES-TRIAL-BAL-2021'!P77+'DMP-TRIAL-BAL-2021'!P77</f>
        <v>0</v>
      </c>
      <c r="X77" s="528">
        <f>+'NF-KSF-TRIAL-BAL-2021'!Q77+'RA-TRIAL-BAL-2021'!Q77+'DES-TRIAL-BAL-2021'!Q77+'DMP-TRIAL-BAL-2021'!Q77</f>
        <v>5880</v>
      </c>
      <c r="Y77" s="529">
        <f>+'NF-KSF-TRIAL-BAL-2021'!R77+'RA-TRIAL-BAL-2021'!R77+'DES-TRIAL-BAL-2021'!R77+'DMP-TRIAL-BAL-2021'!R77</f>
        <v>5880</v>
      </c>
      <c r="Z77" s="528">
        <f>+'NF-KSF-TRIAL-BAL-2021'!S77+'RA-TRIAL-BAL-2021'!S77+'DES-TRIAL-BAL-2021'!S77+'DMP-TRIAL-BAL-2021'!S77</f>
        <v>58091.99</v>
      </c>
      <c r="AA77" s="347">
        <f>+'NF-KSF-TRIAL-BAL-2021'!T77+'RA-TRIAL-BAL-2021'!T77+'DES-TRIAL-BAL-2021'!T77+'DMP-TRIAL-BAL-2021'!T77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349317.96</v>
      </c>
      <c r="AL77" s="9">
        <v>0</v>
      </c>
      <c r="AM77" s="326">
        <f t="shared" si="39"/>
        <v>72164.070000000007</v>
      </c>
      <c r="AN77" s="970">
        <f t="shared" si="39"/>
        <v>6568</v>
      </c>
      <c r="AO77" s="326">
        <f t="shared" si="35"/>
        <v>414914.02999999997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7072442.2699999996</v>
      </c>
      <c r="P78" s="9">
        <v>0</v>
      </c>
      <c r="Q78" s="325">
        <v>3000.59</v>
      </c>
      <c r="R78" s="324"/>
      <c r="S78" s="27">
        <f t="shared" si="34"/>
        <v>7075442.8599999994</v>
      </c>
      <c r="T78" s="30">
        <v>0</v>
      </c>
      <c r="U78" s="51"/>
      <c r="V78" s="541">
        <f>+'NF-KSF-TRIAL-BAL-2021'!O78+'RA-TRIAL-BAL-2021'!O78+'DES-TRIAL-BAL-2021'!O78+'DMP-TRIAL-BAL-2021'!O78</f>
        <v>106273.44</v>
      </c>
      <c r="W78" s="529">
        <f>+'NF-KSF-TRIAL-BAL-2021'!P78+'RA-TRIAL-BAL-2021'!P78+'DES-TRIAL-BAL-2021'!P78+'DMP-TRIAL-BAL-2021'!P78</f>
        <v>0</v>
      </c>
      <c r="X78" s="528">
        <f>+'NF-KSF-TRIAL-BAL-2021'!Q78+'RA-TRIAL-BAL-2021'!Q78+'DES-TRIAL-BAL-2021'!Q78+'DMP-TRIAL-BAL-2021'!Q78</f>
        <v>0</v>
      </c>
      <c r="Y78" s="529">
        <f>+'NF-KSF-TRIAL-BAL-2021'!R78+'RA-TRIAL-BAL-2021'!R78+'DES-TRIAL-BAL-2021'!R78+'DMP-TRIAL-BAL-2021'!R78</f>
        <v>0</v>
      </c>
      <c r="Z78" s="528">
        <f>+'NF-KSF-TRIAL-BAL-2021'!S78+'RA-TRIAL-BAL-2021'!S78+'DES-TRIAL-BAL-2021'!S78+'DMP-TRIAL-BAL-2021'!S78</f>
        <v>106273.44</v>
      </c>
      <c r="AA78" s="347">
        <f>+'NF-KSF-TRIAL-BAL-2021'!T78+'RA-TRIAL-BAL-2021'!T78+'DES-TRIAL-BAL-2021'!T78+'DMP-TRIAL-BAL-2021'!T78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7178715.71</v>
      </c>
      <c r="AL78" s="9">
        <v>0</v>
      </c>
      <c r="AM78" s="326">
        <f t="shared" si="39"/>
        <v>3000.59</v>
      </c>
      <c r="AN78" s="970">
        <f t="shared" si="39"/>
        <v>0</v>
      </c>
      <c r="AO78" s="326">
        <f t="shared" si="35"/>
        <v>7181716.2999999998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>
        <v>175147.8</v>
      </c>
      <c r="P79" s="9">
        <v>0</v>
      </c>
      <c r="Q79" s="325"/>
      <c r="R79" s="324"/>
      <c r="S79" s="27">
        <f t="shared" si="34"/>
        <v>175147.8</v>
      </c>
      <c r="T79" s="30">
        <v>0</v>
      </c>
      <c r="U79" s="51"/>
      <c r="V79" s="541">
        <f>+'NF-KSF-TRIAL-BAL-2021'!O79+'RA-TRIAL-BAL-2021'!O79+'DES-TRIAL-BAL-2021'!O79+'DMP-TRIAL-BAL-2021'!O79</f>
        <v>0</v>
      </c>
      <c r="W79" s="529">
        <f>+'NF-KSF-TRIAL-BAL-2021'!P79+'RA-TRIAL-BAL-2021'!P79+'DES-TRIAL-BAL-2021'!P79+'DMP-TRIAL-BAL-2021'!P79</f>
        <v>0</v>
      </c>
      <c r="X79" s="528">
        <f>+'NF-KSF-TRIAL-BAL-2021'!Q79+'RA-TRIAL-BAL-2021'!Q79+'DES-TRIAL-BAL-2021'!Q79+'DMP-TRIAL-BAL-2021'!Q79</f>
        <v>0</v>
      </c>
      <c r="Y79" s="529">
        <f>+'NF-KSF-TRIAL-BAL-2021'!R79+'RA-TRIAL-BAL-2021'!R79+'DES-TRIAL-BAL-2021'!R79+'DMP-TRIAL-BAL-2021'!R79</f>
        <v>0</v>
      </c>
      <c r="Z79" s="528">
        <f>+'NF-KSF-TRIAL-BAL-2021'!S79+'RA-TRIAL-BAL-2021'!S79+'DES-TRIAL-BAL-2021'!S79+'DMP-TRIAL-BAL-2021'!S79</f>
        <v>0</v>
      </c>
      <c r="AA79" s="347">
        <f>+'NF-KSF-TRIAL-BAL-2021'!T79+'RA-TRIAL-BAL-2021'!T79+'DES-TRIAL-BAL-2021'!T79+'DMP-TRIAL-BAL-2021'!T79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175147.8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175147.8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>
        <v>995736.67</v>
      </c>
      <c r="P80" s="9">
        <v>0</v>
      </c>
      <c r="Q80" s="325">
        <v>76460</v>
      </c>
      <c r="R80" s="324">
        <v>65460</v>
      </c>
      <c r="S80" s="27">
        <f t="shared" si="34"/>
        <v>1006736.6699999999</v>
      </c>
      <c r="T80" s="30">
        <v>0</v>
      </c>
      <c r="U80" s="51"/>
      <c r="V80" s="541">
        <f>+'NF-KSF-TRIAL-BAL-2021'!O80+'RA-TRIAL-BAL-2021'!O80+'DES-TRIAL-BAL-2021'!O80+'DMP-TRIAL-BAL-2021'!O80</f>
        <v>0</v>
      </c>
      <c r="W80" s="529">
        <f>+'NF-KSF-TRIAL-BAL-2021'!P80+'RA-TRIAL-BAL-2021'!P80+'DES-TRIAL-BAL-2021'!P80+'DMP-TRIAL-BAL-2021'!P80</f>
        <v>0</v>
      </c>
      <c r="X80" s="528">
        <f>+'NF-KSF-TRIAL-BAL-2021'!Q80+'RA-TRIAL-BAL-2021'!Q80+'DES-TRIAL-BAL-2021'!Q80+'DMP-TRIAL-BAL-2021'!Q80</f>
        <v>0</v>
      </c>
      <c r="Y80" s="529">
        <f>+'NF-KSF-TRIAL-BAL-2021'!R80+'RA-TRIAL-BAL-2021'!R80+'DES-TRIAL-BAL-2021'!R80+'DMP-TRIAL-BAL-2021'!R80</f>
        <v>0</v>
      </c>
      <c r="Z80" s="528">
        <f>+'NF-KSF-TRIAL-BAL-2021'!S80+'RA-TRIAL-BAL-2021'!S80+'DES-TRIAL-BAL-2021'!S80+'DMP-TRIAL-BAL-2021'!S80</f>
        <v>0</v>
      </c>
      <c r="AA80" s="347">
        <f>+'NF-KSF-TRIAL-BAL-2021'!T80+'RA-TRIAL-BAL-2021'!T80+'DES-TRIAL-BAL-2021'!T80+'DMP-TRIAL-BAL-2021'!T80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995736.67</v>
      </c>
      <c r="AL80" s="9">
        <v>0</v>
      </c>
      <c r="AM80" s="326">
        <f t="shared" si="39"/>
        <v>76460</v>
      </c>
      <c r="AN80" s="970">
        <f t="shared" si="39"/>
        <v>65460</v>
      </c>
      <c r="AO80" s="326">
        <f t="shared" si="35"/>
        <v>1006736.6699999999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>
        <v>201018.93</v>
      </c>
      <c r="P81" s="9">
        <v>0</v>
      </c>
      <c r="Q81" s="325">
        <v>3339</v>
      </c>
      <c r="R81" s="324"/>
      <c r="S81" s="27">
        <f t="shared" si="34"/>
        <v>204357.93</v>
      </c>
      <c r="T81" s="30">
        <v>0</v>
      </c>
      <c r="U81" s="51"/>
      <c r="V81" s="541">
        <f>+'NF-KSF-TRIAL-BAL-2021'!O81+'RA-TRIAL-BAL-2021'!O81+'DES-TRIAL-BAL-2021'!O81+'DMP-TRIAL-BAL-2021'!O81</f>
        <v>1308</v>
      </c>
      <c r="W81" s="529">
        <f>+'NF-KSF-TRIAL-BAL-2021'!P81+'RA-TRIAL-BAL-2021'!P81+'DES-TRIAL-BAL-2021'!P81+'DMP-TRIAL-BAL-2021'!P81</f>
        <v>0</v>
      </c>
      <c r="X81" s="528">
        <f>+'NF-KSF-TRIAL-BAL-2021'!Q81+'RA-TRIAL-BAL-2021'!Q81+'DES-TRIAL-BAL-2021'!Q81+'DMP-TRIAL-BAL-2021'!Q81</f>
        <v>0</v>
      </c>
      <c r="Y81" s="529">
        <f>+'NF-KSF-TRIAL-BAL-2021'!R81+'RA-TRIAL-BAL-2021'!R81+'DES-TRIAL-BAL-2021'!R81+'DMP-TRIAL-BAL-2021'!R81</f>
        <v>0</v>
      </c>
      <c r="Z81" s="528">
        <f>+'NF-KSF-TRIAL-BAL-2021'!S81+'RA-TRIAL-BAL-2021'!S81+'DES-TRIAL-BAL-2021'!S81+'DMP-TRIAL-BAL-2021'!S81</f>
        <v>1308</v>
      </c>
      <c r="AA81" s="347">
        <f>+'NF-KSF-TRIAL-BAL-2021'!T81+'RA-TRIAL-BAL-2021'!T81+'DES-TRIAL-BAL-2021'!T81+'DMP-TRIAL-BAL-2021'!T81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202326.93</v>
      </c>
      <c r="AL81" s="9">
        <v>0</v>
      </c>
      <c r="AM81" s="326">
        <f t="shared" si="39"/>
        <v>3339</v>
      </c>
      <c r="AN81" s="970">
        <f t="shared" si="39"/>
        <v>0</v>
      </c>
      <c r="AO81" s="326">
        <f t="shared" si="35"/>
        <v>205665.93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>
        <v>6600</v>
      </c>
      <c r="P82" s="9">
        <v>0</v>
      </c>
      <c r="Q82" s="325"/>
      <c r="R82" s="324"/>
      <c r="S82" s="27">
        <f t="shared" si="34"/>
        <v>6600</v>
      </c>
      <c r="T82" s="30">
        <v>0</v>
      </c>
      <c r="U82" s="51"/>
      <c r="V82" s="541">
        <f>+'NF-KSF-TRIAL-BAL-2021'!O82+'RA-TRIAL-BAL-2021'!O82+'DES-TRIAL-BAL-2021'!O82+'DMP-TRIAL-BAL-2021'!O82</f>
        <v>0</v>
      </c>
      <c r="W82" s="529">
        <f>+'NF-KSF-TRIAL-BAL-2021'!P82+'RA-TRIAL-BAL-2021'!P82+'DES-TRIAL-BAL-2021'!P82+'DMP-TRIAL-BAL-2021'!P82</f>
        <v>0</v>
      </c>
      <c r="X82" s="528">
        <f>+'NF-KSF-TRIAL-BAL-2021'!Q82+'RA-TRIAL-BAL-2021'!Q82+'DES-TRIAL-BAL-2021'!Q82+'DMP-TRIAL-BAL-2021'!Q82</f>
        <v>0</v>
      </c>
      <c r="Y82" s="529">
        <f>+'NF-KSF-TRIAL-BAL-2021'!R82+'RA-TRIAL-BAL-2021'!R82+'DES-TRIAL-BAL-2021'!R82+'DMP-TRIAL-BAL-2021'!R82</f>
        <v>0</v>
      </c>
      <c r="Z82" s="528">
        <f>+'NF-KSF-TRIAL-BAL-2021'!S82+'RA-TRIAL-BAL-2021'!S82+'DES-TRIAL-BAL-2021'!S82+'DMP-TRIAL-BAL-2021'!S82</f>
        <v>0</v>
      </c>
      <c r="AA82" s="347">
        <f>+'NF-KSF-TRIAL-BAL-2021'!T82+'RA-TRIAL-BAL-2021'!T82+'DES-TRIAL-BAL-2021'!T82+'DMP-TRIAL-BAL-2021'!T82</f>
        <v>0</v>
      </c>
      <c r="AB82" s="51"/>
      <c r="AC82" s="120">
        <v>20000</v>
      </c>
      <c r="AD82" s="9">
        <v>0</v>
      </c>
      <c r="AE82" s="122">
        <v>883463.11</v>
      </c>
      <c r="AF82" s="324"/>
      <c r="AG82" s="27">
        <f t="shared" si="37"/>
        <v>903463.11</v>
      </c>
      <c r="AH82" s="30">
        <v>0</v>
      </c>
      <c r="AI82" s="51"/>
      <c r="AJ82" s="1497">
        <f t="shared" si="45"/>
        <v>2071</v>
      </c>
      <c r="AK82" s="951">
        <f t="shared" si="38"/>
        <v>26600</v>
      </c>
      <c r="AL82" s="9">
        <v>0</v>
      </c>
      <c r="AM82" s="326">
        <f t="shared" si="39"/>
        <v>883463.11</v>
      </c>
      <c r="AN82" s="970">
        <f t="shared" si="39"/>
        <v>0</v>
      </c>
      <c r="AO82" s="326">
        <f t="shared" si="35"/>
        <v>910063.11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+'NF-KSF-TRIAL-BAL-2021'!O83+'RA-TRIAL-BAL-2021'!O83+'DES-TRIAL-BAL-2021'!O83+'DMP-TRIAL-BAL-2021'!O83</f>
        <v>0</v>
      </c>
      <c r="W83" s="529">
        <f>+'NF-KSF-TRIAL-BAL-2021'!P83+'RA-TRIAL-BAL-2021'!P83+'DES-TRIAL-BAL-2021'!P83+'DMP-TRIAL-BAL-2021'!P83</f>
        <v>0</v>
      </c>
      <c r="X83" s="528">
        <f>+'NF-KSF-TRIAL-BAL-2021'!Q83+'RA-TRIAL-BAL-2021'!Q83+'DES-TRIAL-BAL-2021'!Q83+'DMP-TRIAL-BAL-2021'!Q83</f>
        <v>0</v>
      </c>
      <c r="Y83" s="529">
        <f>+'NF-KSF-TRIAL-BAL-2021'!R83+'RA-TRIAL-BAL-2021'!R83+'DES-TRIAL-BAL-2021'!R83+'DMP-TRIAL-BAL-2021'!R83</f>
        <v>0</v>
      </c>
      <c r="Z83" s="528">
        <f>+'NF-KSF-TRIAL-BAL-2021'!S83+'RA-TRIAL-BAL-2021'!S83+'DES-TRIAL-BAL-2021'!S83+'DMP-TRIAL-BAL-2021'!S83</f>
        <v>0</v>
      </c>
      <c r="AA83" s="347">
        <f>+'NF-KSF-TRIAL-BAL-2021'!T83+'RA-TRIAL-BAL-2021'!T83+'DES-TRIAL-BAL-2021'!T83+'DMP-TRIAL-BAL-2021'!T83</f>
        <v>0</v>
      </c>
      <c r="AB83" s="51"/>
      <c r="AC83" s="120">
        <v>2799705.69</v>
      </c>
      <c r="AD83" s="9">
        <v>0</v>
      </c>
      <c r="AE83" s="122"/>
      <c r="AF83" s="324"/>
      <c r="AG83" s="27">
        <f t="shared" si="37"/>
        <v>2799705.69</v>
      </c>
      <c r="AH83" s="30">
        <v>0</v>
      </c>
      <c r="AI83" s="51"/>
      <c r="AJ83" s="1497">
        <f t="shared" si="45"/>
        <v>2079</v>
      </c>
      <c r="AK83" s="951">
        <f t="shared" si="38"/>
        <v>2799705.69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2799705.69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+'NF-KSF-TRIAL-BAL-2021'!O84+'RA-TRIAL-BAL-2021'!O84+'DES-TRIAL-BAL-2021'!O84+'DMP-TRIAL-BAL-2021'!O84</f>
        <v>0</v>
      </c>
      <c r="W84" s="529">
        <f>+'NF-KSF-TRIAL-BAL-2021'!P84+'RA-TRIAL-BAL-2021'!P84+'DES-TRIAL-BAL-2021'!P84+'DMP-TRIAL-BAL-2021'!P84</f>
        <v>0</v>
      </c>
      <c r="X84" s="528">
        <f>+'NF-KSF-TRIAL-BAL-2021'!Q84+'RA-TRIAL-BAL-2021'!Q84+'DES-TRIAL-BAL-2021'!Q84+'DMP-TRIAL-BAL-2021'!Q84</f>
        <v>0</v>
      </c>
      <c r="Y84" s="529">
        <f>+'NF-KSF-TRIAL-BAL-2021'!R84+'RA-TRIAL-BAL-2021'!R84+'DES-TRIAL-BAL-2021'!R84+'DMP-TRIAL-BAL-2021'!R84</f>
        <v>0</v>
      </c>
      <c r="Z84" s="528">
        <f>+'NF-KSF-TRIAL-BAL-2021'!S84+'RA-TRIAL-BAL-2021'!S84+'DES-TRIAL-BAL-2021'!S84+'DMP-TRIAL-BAL-2021'!S84</f>
        <v>0</v>
      </c>
      <c r="AA84" s="347">
        <f>+'NF-KSF-TRIAL-BAL-2021'!T84+'RA-TRIAL-BAL-2021'!T84+'DES-TRIAL-BAL-2021'!T84+'DMP-TRIAL-BAL-2021'!T84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>
        <v>3370</v>
      </c>
      <c r="P85" s="9">
        <v>0</v>
      </c>
      <c r="Q85" s="325"/>
      <c r="R85" s="324"/>
      <c r="S85" s="27">
        <f t="shared" si="34"/>
        <v>3370</v>
      </c>
      <c r="T85" s="30">
        <v>0</v>
      </c>
      <c r="U85" s="51"/>
      <c r="V85" s="541">
        <f>+'NF-KSF-TRIAL-BAL-2021'!O85+'RA-TRIAL-BAL-2021'!O85+'DES-TRIAL-BAL-2021'!O85+'DMP-TRIAL-BAL-2021'!O85</f>
        <v>0</v>
      </c>
      <c r="W85" s="529">
        <f>+'NF-KSF-TRIAL-BAL-2021'!P85+'RA-TRIAL-BAL-2021'!P85+'DES-TRIAL-BAL-2021'!P85+'DMP-TRIAL-BAL-2021'!P85</f>
        <v>0</v>
      </c>
      <c r="X85" s="528">
        <f>+'NF-KSF-TRIAL-BAL-2021'!Q85+'RA-TRIAL-BAL-2021'!Q85+'DES-TRIAL-BAL-2021'!Q85+'DMP-TRIAL-BAL-2021'!Q85</f>
        <v>0</v>
      </c>
      <c r="Y85" s="529">
        <f>+'NF-KSF-TRIAL-BAL-2021'!R85+'RA-TRIAL-BAL-2021'!R85+'DES-TRIAL-BAL-2021'!R85+'DMP-TRIAL-BAL-2021'!R85</f>
        <v>0</v>
      </c>
      <c r="Z85" s="528">
        <f>+'NF-KSF-TRIAL-BAL-2021'!S85+'RA-TRIAL-BAL-2021'!S85+'DES-TRIAL-BAL-2021'!S85+'DMP-TRIAL-BAL-2021'!S85</f>
        <v>0</v>
      </c>
      <c r="AA85" s="347">
        <f>+'NF-KSF-TRIAL-BAL-2021'!T85+'RA-TRIAL-BAL-2021'!T85+'DES-TRIAL-BAL-2021'!T85+'DMP-TRIAL-BAL-2021'!T85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3370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3370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95034.59</v>
      </c>
      <c r="P86" s="9">
        <v>0</v>
      </c>
      <c r="Q86" s="325"/>
      <c r="R86" s="324"/>
      <c r="S86" s="27">
        <f t="shared" si="34"/>
        <v>95034.59</v>
      </c>
      <c r="T86" s="30">
        <v>0</v>
      </c>
      <c r="U86" s="51"/>
      <c r="V86" s="541">
        <f>+'NF-KSF-TRIAL-BAL-2021'!O86+'RA-TRIAL-BAL-2021'!O86+'DES-TRIAL-BAL-2021'!O86+'DMP-TRIAL-BAL-2021'!O86</f>
        <v>0</v>
      </c>
      <c r="W86" s="529">
        <f>+'NF-KSF-TRIAL-BAL-2021'!P86+'RA-TRIAL-BAL-2021'!P86+'DES-TRIAL-BAL-2021'!P86+'DMP-TRIAL-BAL-2021'!P86</f>
        <v>0</v>
      </c>
      <c r="X86" s="528">
        <f>+'NF-KSF-TRIAL-BAL-2021'!Q86+'RA-TRIAL-BAL-2021'!Q86+'DES-TRIAL-BAL-2021'!Q86+'DMP-TRIAL-BAL-2021'!Q86</f>
        <v>0</v>
      </c>
      <c r="Y86" s="529">
        <f>+'NF-KSF-TRIAL-BAL-2021'!R86+'RA-TRIAL-BAL-2021'!R86+'DES-TRIAL-BAL-2021'!R86+'DMP-TRIAL-BAL-2021'!R86</f>
        <v>0</v>
      </c>
      <c r="Z86" s="528">
        <f>+'NF-KSF-TRIAL-BAL-2021'!S86+'RA-TRIAL-BAL-2021'!S86+'DES-TRIAL-BAL-2021'!S86+'DMP-TRIAL-BAL-2021'!S86</f>
        <v>0</v>
      </c>
      <c r="AA86" s="347">
        <f>+'NF-KSF-TRIAL-BAL-2021'!T86+'RA-TRIAL-BAL-2021'!T86+'DES-TRIAL-BAL-2021'!T86+'DMP-TRIAL-BAL-2021'!T86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95034.59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95034.59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+'NF-KSF-TRIAL-BAL-2021'!O87+'RA-TRIAL-BAL-2021'!O87+'DES-TRIAL-BAL-2021'!O87+'DMP-TRIAL-BAL-2021'!O87</f>
        <v>0</v>
      </c>
      <c r="W87" s="529">
        <f>+'NF-KSF-TRIAL-BAL-2021'!P87+'RA-TRIAL-BAL-2021'!P87+'DES-TRIAL-BAL-2021'!P87+'DMP-TRIAL-BAL-2021'!P87</f>
        <v>0</v>
      </c>
      <c r="X87" s="528">
        <f>+'NF-KSF-TRIAL-BAL-2021'!Q87+'RA-TRIAL-BAL-2021'!Q87+'DES-TRIAL-BAL-2021'!Q87+'DMP-TRIAL-BAL-2021'!Q87</f>
        <v>0</v>
      </c>
      <c r="Y87" s="529">
        <f>+'NF-KSF-TRIAL-BAL-2021'!R87+'RA-TRIAL-BAL-2021'!R87+'DES-TRIAL-BAL-2021'!R87+'DMP-TRIAL-BAL-2021'!R87</f>
        <v>0</v>
      </c>
      <c r="Z87" s="528">
        <f>+'NF-KSF-TRIAL-BAL-2021'!S87+'RA-TRIAL-BAL-2021'!S87+'DES-TRIAL-BAL-2021'!S87+'DMP-TRIAL-BAL-2021'!S87</f>
        <v>0</v>
      </c>
      <c r="AA87" s="347">
        <f>+'NF-KSF-TRIAL-BAL-2021'!T87+'RA-TRIAL-BAL-2021'!T87+'DES-TRIAL-BAL-2021'!T87+'DMP-TRIAL-BAL-2021'!T87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+'NF-KSF-TRIAL-BAL-2021'!O88+'RA-TRIAL-BAL-2021'!O88+'DES-TRIAL-BAL-2021'!O88+'DMP-TRIAL-BAL-2021'!O88</f>
        <v>0</v>
      </c>
      <c r="W88" s="529">
        <f>+'NF-KSF-TRIAL-BAL-2021'!P88+'RA-TRIAL-BAL-2021'!P88+'DES-TRIAL-BAL-2021'!P88+'DMP-TRIAL-BAL-2021'!P88</f>
        <v>0</v>
      </c>
      <c r="X88" s="528">
        <f>+'NF-KSF-TRIAL-BAL-2021'!Q88+'RA-TRIAL-BAL-2021'!Q88+'DES-TRIAL-BAL-2021'!Q88+'DMP-TRIAL-BAL-2021'!Q88</f>
        <v>0</v>
      </c>
      <c r="Y88" s="529">
        <f>+'NF-KSF-TRIAL-BAL-2021'!R88+'RA-TRIAL-BAL-2021'!R88+'DES-TRIAL-BAL-2021'!R88+'DMP-TRIAL-BAL-2021'!R88</f>
        <v>0</v>
      </c>
      <c r="Z88" s="528">
        <f>+'NF-KSF-TRIAL-BAL-2021'!S88+'RA-TRIAL-BAL-2021'!S88+'DES-TRIAL-BAL-2021'!S88+'DMP-TRIAL-BAL-2021'!S88</f>
        <v>0</v>
      </c>
      <c r="AA88" s="347">
        <f>+'NF-KSF-TRIAL-BAL-2021'!T88+'RA-TRIAL-BAL-2021'!T88+'DES-TRIAL-BAL-2021'!T88+'DMP-TRIAL-BAL-2021'!T88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>
        <v>128985.52</v>
      </c>
      <c r="P89" s="9">
        <v>0</v>
      </c>
      <c r="Q89" s="325"/>
      <c r="R89" s="324"/>
      <c r="S89" s="27">
        <f t="shared" si="34"/>
        <v>128985.52</v>
      </c>
      <c r="T89" s="30">
        <v>0</v>
      </c>
      <c r="U89" s="51"/>
      <c r="V89" s="541">
        <f>+'NF-KSF-TRIAL-BAL-2021'!O89+'RA-TRIAL-BAL-2021'!O89+'DES-TRIAL-BAL-2021'!O89+'DMP-TRIAL-BAL-2021'!O89</f>
        <v>6968</v>
      </c>
      <c r="W89" s="529">
        <f>+'NF-KSF-TRIAL-BAL-2021'!P89+'RA-TRIAL-BAL-2021'!P89+'DES-TRIAL-BAL-2021'!P89+'DMP-TRIAL-BAL-2021'!P89</f>
        <v>0</v>
      </c>
      <c r="X89" s="528">
        <f>+'NF-KSF-TRIAL-BAL-2021'!Q89+'RA-TRIAL-BAL-2021'!Q89+'DES-TRIAL-BAL-2021'!Q89+'DMP-TRIAL-BAL-2021'!Q89</f>
        <v>0</v>
      </c>
      <c r="Y89" s="529">
        <f>+'NF-KSF-TRIAL-BAL-2021'!R89+'RA-TRIAL-BAL-2021'!R89+'DES-TRIAL-BAL-2021'!R89+'DMP-TRIAL-BAL-2021'!R89</f>
        <v>0</v>
      </c>
      <c r="Z89" s="528">
        <f>+'NF-KSF-TRIAL-BAL-2021'!S89+'RA-TRIAL-BAL-2021'!S89+'DES-TRIAL-BAL-2021'!S89+'DMP-TRIAL-BAL-2021'!S89</f>
        <v>6968</v>
      </c>
      <c r="AA89" s="347">
        <f>+'NF-KSF-TRIAL-BAL-2021'!T89+'RA-TRIAL-BAL-2021'!T89+'DES-TRIAL-BAL-2021'!T89+'DMP-TRIAL-BAL-2021'!T89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135953.51999999999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135953.52000000002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+'NF-KSF-TRIAL-BAL-2021'!O90+'RA-TRIAL-BAL-2021'!O90+'DES-TRIAL-BAL-2021'!O90+'DMP-TRIAL-BAL-2021'!O90</f>
        <v>0</v>
      </c>
      <c r="W90" s="529">
        <f>+'NF-KSF-TRIAL-BAL-2021'!P90+'RA-TRIAL-BAL-2021'!P90+'DES-TRIAL-BAL-2021'!P90+'DMP-TRIAL-BAL-2021'!P90</f>
        <v>0</v>
      </c>
      <c r="X90" s="587">
        <f>+'NF-KSF-TRIAL-BAL-2021'!Q90+'RA-TRIAL-BAL-2021'!Q90+'DES-TRIAL-BAL-2021'!Q90+'DMP-TRIAL-BAL-2021'!Q90</f>
        <v>0</v>
      </c>
      <c r="Y90" s="586">
        <f>+'NF-KSF-TRIAL-BAL-2021'!R90+'RA-TRIAL-BAL-2021'!R90+'DES-TRIAL-BAL-2021'!R90+'DMP-TRIAL-BAL-2021'!R90</f>
        <v>0</v>
      </c>
      <c r="Z90" s="587">
        <f>+'NF-KSF-TRIAL-BAL-2021'!S90+'RA-TRIAL-BAL-2021'!S90+'DES-TRIAL-BAL-2021'!S90+'DMP-TRIAL-BAL-2021'!S90</f>
        <v>0</v>
      </c>
      <c r="AA90" s="588">
        <f>+'NF-KSF-TRIAL-BAL-2021'!T90+'RA-TRIAL-BAL-2021'!T90+'DES-TRIAL-BAL-2021'!T90+'DMP-TRIAL-BAL-2021'!T90</f>
        <v>0</v>
      </c>
      <c r="AB90" s="51"/>
      <c r="AC90" s="581">
        <v>30727061.109999999</v>
      </c>
      <c r="AD90" s="582">
        <v>0</v>
      </c>
      <c r="AE90" s="122"/>
      <c r="AF90" s="324"/>
      <c r="AG90" s="583">
        <f t="shared" si="37"/>
        <v>30727061.109999999</v>
      </c>
      <c r="AH90" s="584">
        <v>0</v>
      </c>
      <c r="AI90" s="51"/>
      <c r="AJ90" s="1497">
        <f t="shared" si="45"/>
        <v>2201</v>
      </c>
      <c r="AK90" s="951">
        <f t="shared" si="38"/>
        <v>30727061.109999999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30727061.109999999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+'NF-KSF-TRIAL-BAL-2021'!O91+'RA-TRIAL-BAL-2021'!O91+'DES-TRIAL-BAL-2021'!O91+'DMP-TRIAL-BAL-2021'!O91</f>
        <v>0</v>
      </c>
      <c r="W91" s="529">
        <f>+'NF-KSF-TRIAL-BAL-2021'!P91+'RA-TRIAL-BAL-2021'!P91+'DES-TRIAL-BAL-2021'!P91+'DMP-TRIAL-BAL-2021'!P91</f>
        <v>0</v>
      </c>
      <c r="X91" s="587">
        <f>+'NF-KSF-TRIAL-BAL-2021'!Q91+'RA-TRIAL-BAL-2021'!Q91+'DES-TRIAL-BAL-2021'!Q91+'DMP-TRIAL-BAL-2021'!Q91</f>
        <v>0</v>
      </c>
      <c r="Y91" s="586">
        <f>+'NF-KSF-TRIAL-BAL-2021'!R91+'RA-TRIAL-BAL-2021'!R91+'DES-TRIAL-BAL-2021'!R91+'DMP-TRIAL-BAL-2021'!R91</f>
        <v>0</v>
      </c>
      <c r="Z91" s="587">
        <f>+'NF-KSF-TRIAL-BAL-2021'!S91+'RA-TRIAL-BAL-2021'!S91+'DES-TRIAL-BAL-2021'!S91+'DMP-TRIAL-BAL-2021'!S91</f>
        <v>0</v>
      </c>
      <c r="AA91" s="588">
        <f>+'NF-KSF-TRIAL-BAL-2021'!T91+'RA-TRIAL-BAL-2021'!T91+'DES-TRIAL-BAL-2021'!T91+'DMP-TRIAL-BAL-2021'!T91</f>
        <v>0</v>
      </c>
      <c r="AB91" s="51"/>
      <c r="AC91" s="581">
        <v>30993767.010000002</v>
      </c>
      <c r="AD91" s="582">
        <v>0</v>
      </c>
      <c r="AE91" s="325"/>
      <c r="AF91" s="324"/>
      <c r="AG91" s="583">
        <f t="shared" si="37"/>
        <v>30993767.010000002</v>
      </c>
      <c r="AH91" s="584">
        <v>0</v>
      </c>
      <c r="AI91" s="51"/>
      <c r="AJ91" s="1497">
        <f t="shared" si="45"/>
        <v>2202</v>
      </c>
      <c r="AK91" s="951">
        <f t="shared" si="38"/>
        <v>30993767.010000002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30993767.010000002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+'NF-KSF-TRIAL-BAL-2021'!O92+'RA-TRIAL-BAL-2021'!O92+'DES-TRIAL-BAL-2021'!O92+'DMP-TRIAL-BAL-2021'!O92</f>
        <v>0</v>
      </c>
      <c r="W92" s="529">
        <f>+'NF-KSF-TRIAL-BAL-2021'!P92+'RA-TRIAL-BAL-2021'!P92+'DES-TRIAL-BAL-2021'!P92+'DMP-TRIAL-BAL-2021'!P92</f>
        <v>0</v>
      </c>
      <c r="X92" s="587">
        <f>+'NF-KSF-TRIAL-BAL-2021'!Q92+'RA-TRIAL-BAL-2021'!Q92+'DES-TRIAL-BAL-2021'!Q92+'DMP-TRIAL-BAL-2021'!Q92</f>
        <v>0</v>
      </c>
      <c r="Y92" s="586">
        <f>+'NF-KSF-TRIAL-BAL-2021'!R92+'RA-TRIAL-BAL-2021'!R92+'DES-TRIAL-BAL-2021'!R92+'DMP-TRIAL-BAL-2021'!R92</f>
        <v>0</v>
      </c>
      <c r="Z92" s="587">
        <f>+'NF-KSF-TRIAL-BAL-2021'!S92+'RA-TRIAL-BAL-2021'!S92+'DES-TRIAL-BAL-2021'!S92+'DMP-TRIAL-BAL-2021'!S92</f>
        <v>0</v>
      </c>
      <c r="AA92" s="588">
        <f>+'NF-KSF-TRIAL-BAL-2021'!T92+'RA-TRIAL-BAL-2021'!T92+'DES-TRIAL-BAL-2021'!T92+'DMP-TRIAL-BAL-2021'!T92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+'NF-KSF-TRIAL-BAL-2021'!O93+'RA-TRIAL-BAL-2021'!O93+'DES-TRIAL-BAL-2021'!O93+'DMP-TRIAL-BAL-2021'!O93</f>
        <v>0</v>
      </c>
      <c r="W93" s="529">
        <f>+'NF-KSF-TRIAL-BAL-2021'!P93+'RA-TRIAL-BAL-2021'!P93+'DES-TRIAL-BAL-2021'!P93+'DMP-TRIAL-BAL-2021'!P93</f>
        <v>0</v>
      </c>
      <c r="X93" s="587">
        <f>+'NF-KSF-TRIAL-BAL-2021'!Q93+'RA-TRIAL-BAL-2021'!Q93+'DES-TRIAL-BAL-2021'!Q93+'DMP-TRIAL-BAL-2021'!Q93</f>
        <v>0</v>
      </c>
      <c r="Y93" s="586">
        <f>+'NF-KSF-TRIAL-BAL-2021'!R93+'RA-TRIAL-BAL-2021'!R93+'DES-TRIAL-BAL-2021'!R93+'DMP-TRIAL-BAL-2021'!R93</f>
        <v>0</v>
      </c>
      <c r="Z93" s="587">
        <f>+'NF-KSF-TRIAL-BAL-2021'!S93+'RA-TRIAL-BAL-2021'!S93+'DES-TRIAL-BAL-2021'!S93+'DMP-TRIAL-BAL-2021'!S93</f>
        <v>0</v>
      </c>
      <c r="AA93" s="588">
        <f>+'NF-KSF-TRIAL-BAL-2021'!T93+'RA-TRIAL-BAL-2021'!T93+'DES-TRIAL-BAL-2021'!T93+'DMP-TRIAL-BAL-2021'!T93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+'NF-KSF-TRIAL-BAL-2021'!O94+'RA-TRIAL-BAL-2021'!O94+'DES-TRIAL-BAL-2021'!O94+'DMP-TRIAL-BAL-2021'!O94</f>
        <v>0</v>
      </c>
      <c r="W94" s="529">
        <f>+'NF-KSF-TRIAL-BAL-2021'!P94+'RA-TRIAL-BAL-2021'!P94+'DES-TRIAL-BAL-2021'!P94+'DMP-TRIAL-BAL-2021'!P94</f>
        <v>0</v>
      </c>
      <c r="X94" s="587">
        <f>+'NF-KSF-TRIAL-BAL-2021'!Q94+'RA-TRIAL-BAL-2021'!Q94+'DES-TRIAL-BAL-2021'!Q94+'DMP-TRIAL-BAL-2021'!Q94</f>
        <v>0</v>
      </c>
      <c r="Y94" s="586">
        <f>+'NF-KSF-TRIAL-BAL-2021'!R94+'RA-TRIAL-BAL-2021'!R94+'DES-TRIAL-BAL-2021'!R94+'DMP-TRIAL-BAL-2021'!R94</f>
        <v>0</v>
      </c>
      <c r="Z94" s="587">
        <f>+'NF-KSF-TRIAL-BAL-2021'!S94+'RA-TRIAL-BAL-2021'!S94+'DES-TRIAL-BAL-2021'!S94+'DMP-TRIAL-BAL-2021'!S94</f>
        <v>0</v>
      </c>
      <c r="AA94" s="588">
        <f>+'NF-KSF-TRIAL-BAL-2021'!T94+'RA-TRIAL-BAL-2021'!T94+'DES-TRIAL-BAL-2021'!T94+'DMP-TRIAL-BAL-2021'!T94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193893.05</v>
      </c>
      <c r="Q95" s="325"/>
      <c r="R95" s="324">
        <v>24298.61</v>
      </c>
      <c r="S95" s="29">
        <v>0</v>
      </c>
      <c r="T95" s="28">
        <f t="shared" si="47"/>
        <v>218191.65999999997</v>
      </c>
      <c r="U95" s="51"/>
      <c r="V95" s="541">
        <f>+'NF-KSF-TRIAL-BAL-2021'!O95+'RA-TRIAL-BAL-2021'!O95+'DES-TRIAL-BAL-2021'!O95+'DMP-TRIAL-BAL-2021'!O95</f>
        <v>0</v>
      </c>
      <c r="W95" s="529">
        <f>+'NF-KSF-TRIAL-BAL-2021'!P95+'RA-TRIAL-BAL-2021'!P95+'DES-TRIAL-BAL-2021'!P95+'DMP-TRIAL-BAL-2021'!P95</f>
        <v>0</v>
      </c>
      <c r="X95" s="587">
        <f>+'NF-KSF-TRIAL-BAL-2021'!Q95+'RA-TRIAL-BAL-2021'!Q95+'DES-TRIAL-BAL-2021'!Q95+'DMP-TRIAL-BAL-2021'!Q95</f>
        <v>0</v>
      </c>
      <c r="Y95" s="586">
        <f>+'NF-KSF-TRIAL-BAL-2021'!R95+'RA-TRIAL-BAL-2021'!R95+'DES-TRIAL-BAL-2021'!R95+'DMP-TRIAL-BAL-2021'!R95</f>
        <v>0</v>
      </c>
      <c r="Z95" s="587">
        <f>+'NF-KSF-TRIAL-BAL-2021'!S95+'RA-TRIAL-BAL-2021'!S95+'DES-TRIAL-BAL-2021'!S95+'DMP-TRIAL-BAL-2021'!S95</f>
        <v>0</v>
      </c>
      <c r="AA95" s="588">
        <f>+'NF-KSF-TRIAL-BAL-2021'!T95+'RA-TRIAL-BAL-2021'!T95+'DES-TRIAL-BAL-2021'!T95+'DMP-TRIAL-BAL-2021'!T95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193893.05</v>
      </c>
      <c r="AM95" s="837">
        <f t="shared" ref="AM95:AM101" si="51">+ROUND(+Q95+X95+AE95,2)</f>
        <v>0</v>
      </c>
      <c r="AN95" s="2135">
        <f t="shared" ref="AN95:AN101" si="52">+ROUND(+R95+Y95+AF95,2)</f>
        <v>24298.61</v>
      </c>
      <c r="AO95" s="29">
        <v>0</v>
      </c>
      <c r="AP95" s="28">
        <f t="shared" si="49"/>
        <v>218191.65999999997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2112859.0299999998</v>
      </c>
      <c r="Q96" s="325"/>
      <c r="R96" s="324">
        <v>267164.52</v>
      </c>
      <c r="S96" s="29">
        <v>0</v>
      </c>
      <c r="T96" s="28">
        <f t="shared" si="47"/>
        <v>2380023.5499999998</v>
      </c>
      <c r="U96" s="51"/>
      <c r="V96" s="541">
        <f>+'NF-KSF-TRIAL-BAL-2021'!O96+'RA-TRIAL-BAL-2021'!O96+'DES-TRIAL-BAL-2021'!O96+'DMP-TRIAL-BAL-2021'!O96</f>
        <v>0</v>
      </c>
      <c r="W96" s="529">
        <f>+'NF-KSF-TRIAL-BAL-2021'!P96+'RA-TRIAL-BAL-2021'!P96+'DES-TRIAL-BAL-2021'!P96+'DMP-TRIAL-BAL-2021'!P96</f>
        <v>0</v>
      </c>
      <c r="X96" s="587">
        <f>+'NF-KSF-TRIAL-BAL-2021'!Q96+'RA-TRIAL-BAL-2021'!Q96+'DES-TRIAL-BAL-2021'!Q96+'DMP-TRIAL-BAL-2021'!Q96</f>
        <v>0</v>
      </c>
      <c r="Y96" s="586">
        <f>+'NF-KSF-TRIAL-BAL-2021'!R96+'RA-TRIAL-BAL-2021'!R96+'DES-TRIAL-BAL-2021'!R96+'DMP-TRIAL-BAL-2021'!R96</f>
        <v>0</v>
      </c>
      <c r="Z96" s="587">
        <f>+'NF-KSF-TRIAL-BAL-2021'!S96+'RA-TRIAL-BAL-2021'!S96+'DES-TRIAL-BAL-2021'!S96+'DMP-TRIAL-BAL-2021'!S96</f>
        <v>0</v>
      </c>
      <c r="AA96" s="588">
        <f>+'NF-KSF-TRIAL-BAL-2021'!T96+'RA-TRIAL-BAL-2021'!T96+'DES-TRIAL-BAL-2021'!T96+'DMP-TRIAL-BAL-2021'!T96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2112859.0299999998</v>
      </c>
      <c r="AM96" s="837">
        <f t="shared" si="51"/>
        <v>0</v>
      </c>
      <c r="AN96" s="2135">
        <f t="shared" si="52"/>
        <v>267164.52</v>
      </c>
      <c r="AO96" s="29">
        <v>0</v>
      </c>
      <c r="AP96" s="28">
        <f t="shared" si="49"/>
        <v>2380023.5499999998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>
        <v>351719.96</v>
      </c>
      <c r="Q97" s="325"/>
      <c r="R97" s="324">
        <v>50358.58</v>
      </c>
      <c r="S97" s="29">
        <v>0</v>
      </c>
      <c r="T97" s="28">
        <f t="shared" si="47"/>
        <v>402078.54000000004</v>
      </c>
      <c r="U97" s="51"/>
      <c r="V97" s="541">
        <f>+'NF-KSF-TRIAL-BAL-2021'!O97+'RA-TRIAL-BAL-2021'!O97+'DES-TRIAL-BAL-2021'!O97+'DMP-TRIAL-BAL-2021'!O97</f>
        <v>0</v>
      </c>
      <c r="W97" s="529">
        <f>+'NF-KSF-TRIAL-BAL-2021'!P97+'RA-TRIAL-BAL-2021'!P97+'DES-TRIAL-BAL-2021'!P97+'DMP-TRIAL-BAL-2021'!P97</f>
        <v>0</v>
      </c>
      <c r="X97" s="587">
        <f>+'NF-KSF-TRIAL-BAL-2021'!Q97+'RA-TRIAL-BAL-2021'!Q97+'DES-TRIAL-BAL-2021'!Q97+'DMP-TRIAL-BAL-2021'!Q97</f>
        <v>0</v>
      </c>
      <c r="Y97" s="586">
        <f>+'NF-KSF-TRIAL-BAL-2021'!R97+'RA-TRIAL-BAL-2021'!R97+'DES-TRIAL-BAL-2021'!R97+'DMP-TRIAL-BAL-2021'!R97</f>
        <v>0</v>
      </c>
      <c r="Z97" s="587">
        <f>+'NF-KSF-TRIAL-BAL-2021'!S97+'RA-TRIAL-BAL-2021'!S97+'DES-TRIAL-BAL-2021'!S97+'DMP-TRIAL-BAL-2021'!S97</f>
        <v>0</v>
      </c>
      <c r="AA97" s="588">
        <f>+'NF-KSF-TRIAL-BAL-2021'!T97+'RA-TRIAL-BAL-2021'!T97+'DES-TRIAL-BAL-2021'!T97+'DMP-TRIAL-BAL-2021'!T97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351719.96</v>
      </c>
      <c r="AM97" s="837">
        <f t="shared" si="51"/>
        <v>0</v>
      </c>
      <c r="AN97" s="2135">
        <f t="shared" si="52"/>
        <v>50358.58</v>
      </c>
      <c r="AO97" s="29">
        <v>0</v>
      </c>
      <c r="AP97" s="28">
        <f t="shared" si="49"/>
        <v>402078.54000000004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>
        <v>31828.57</v>
      </c>
      <c r="Q98" s="325"/>
      <c r="R98" s="324">
        <v>5614.6</v>
      </c>
      <c r="S98" s="29">
        <v>0</v>
      </c>
      <c r="T98" s="28">
        <f t="shared" si="47"/>
        <v>37443.17</v>
      </c>
      <c r="U98" s="51"/>
      <c r="V98" s="541">
        <f>+'NF-KSF-TRIAL-BAL-2021'!O98+'RA-TRIAL-BAL-2021'!O98+'DES-TRIAL-BAL-2021'!O98+'DMP-TRIAL-BAL-2021'!O98</f>
        <v>0</v>
      </c>
      <c r="W98" s="529">
        <f>+'NF-KSF-TRIAL-BAL-2021'!P98+'RA-TRIAL-BAL-2021'!P98+'DES-TRIAL-BAL-2021'!P98+'DMP-TRIAL-BAL-2021'!P98</f>
        <v>0</v>
      </c>
      <c r="X98" s="587">
        <f>+'NF-KSF-TRIAL-BAL-2021'!Q98+'RA-TRIAL-BAL-2021'!Q98+'DES-TRIAL-BAL-2021'!Q98+'DMP-TRIAL-BAL-2021'!Q98</f>
        <v>0</v>
      </c>
      <c r="Y98" s="586">
        <f>+'NF-KSF-TRIAL-BAL-2021'!R98+'RA-TRIAL-BAL-2021'!R98+'DES-TRIAL-BAL-2021'!R98+'DMP-TRIAL-BAL-2021'!R98</f>
        <v>0</v>
      </c>
      <c r="Z98" s="587">
        <f>+'NF-KSF-TRIAL-BAL-2021'!S98+'RA-TRIAL-BAL-2021'!S98+'DES-TRIAL-BAL-2021'!S98+'DMP-TRIAL-BAL-2021'!S98</f>
        <v>0</v>
      </c>
      <c r="AA98" s="588">
        <f>+'NF-KSF-TRIAL-BAL-2021'!T98+'RA-TRIAL-BAL-2021'!T98+'DES-TRIAL-BAL-2021'!T98+'DMP-TRIAL-BAL-2021'!T98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31828.57</v>
      </c>
      <c r="AM98" s="837">
        <f t="shared" si="51"/>
        <v>0</v>
      </c>
      <c r="AN98" s="2135">
        <f t="shared" si="52"/>
        <v>5614.6</v>
      </c>
      <c r="AO98" s="29">
        <v>0</v>
      </c>
      <c r="AP98" s="28">
        <f t="shared" si="49"/>
        <v>37443.17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+'NF-KSF-TRIAL-BAL-2021'!O99+'RA-TRIAL-BAL-2021'!O99+'DES-TRIAL-BAL-2021'!O99+'DMP-TRIAL-BAL-2021'!O99</f>
        <v>0</v>
      </c>
      <c r="W99" s="586">
        <f>+'NF-KSF-TRIAL-BAL-2021'!P99+'RA-TRIAL-BAL-2021'!P99+'DES-TRIAL-BAL-2021'!P99+'DMP-TRIAL-BAL-2021'!P99</f>
        <v>0</v>
      </c>
      <c r="X99" s="587">
        <f>+'NF-KSF-TRIAL-BAL-2021'!Q99+'RA-TRIAL-BAL-2021'!Q99+'DES-TRIAL-BAL-2021'!Q99+'DMP-TRIAL-BAL-2021'!Q99</f>
        <v>0</v>
      </c>
      <c r="Y99" s="586">
        <f>+'NF-KSF-TRIAL-BAL-2021'!R99+'RA-TRIAL-BAL-2021'!R99+'DES-TRIAL-BAL-2021'!R99+'DMP-TRIAL-BAL-2021'!R99</f>
        <v>0</v>
      </c>
      <c r="Z99" s="587">
        <f>+'NF-KSF-TRIAL-BAL-2021'!S99+'RA-TRIAL-BAL-2021'!S99+'DES-TRIAL-BAL-2021'!S99+'DMP-TRIAL-BAL-2021'!S99</f>
        <v>0</v>
      </c>
      <c r="AA99" s="588">
        <f>+'NF-KSF-TRIAL-BAL-2021'!T99+'RA-TRIAL-BAL-2021'!T99+'DES-TRIAL-BAL-2021'!T99+'DMP-TRIAL-BAL-2021'!T99</f>
        <v>0</v>
      </c>
      <c r="AB99" s="51"/>
      <c r="AC99" s="8">
        <v>0</v>
      </c>
      <c r="AD99" s="121">
        <v>6315630.2400000002</v>
      </c>
      <c r="AE99" s="325"/>
      <c r="AF99" s="324">
        <v>1080067.07</v>
      </c>
      <c r="AG99" s="29">
        <v>0</v>
      </c>
      <c r="AH99" s="28">
        <f>+IF(ABS(+AC99+AE99)&lt;=ABS(AD99+AF99),-AC99+AD99-AE99+AF99,0)</f>
        <v>7395697.3100000005</v>
      </c>
      <c r="AI99" s="51"/>
      <c r="AJ99" s="1733">
        <f>+N99</f>
        <v>2417</v>
      </c>
      <c r="AK99" s="575">
        <v>0</v>
      </c>
      <c r="AL99" s="2135">
        <f t="shared" si="50"/>
        <v>6315630.2400000002</v>
      </c>
      <c r="AM99" s="837">
        <f t="shared" si="51"/>
        <v>0</v>
      </c>
      <c r="AN99" s="2135">
        <f t="shared" si="52"/>
        <v>1080067.07</v>
      </c>
      <c r="AO99" s="29">
        <v>0</v>
      </c>
      <c r="AP99" s="28">
        <f t="shared" si="49"/>
        <v>7395697.3100000005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>
        <v>584.48</v>
      </c>
      <c r="Q100" s="122"/>
      <c r="R100" s="121">
        <v>94.8</v>
      </c>
      <c r="S100" s="29">
        <v>0</v>
      </c>
      <c r="T100" s="28">
        <f t="shared" si="47"/>
        <v>679.28</v>
      </c>
      <c r="U100" s="51"/>
      <c r="V100" s="541">
        <f>+'NF-KSF-TRIAL-BAL-2021'!O100+'RA-TRIAL-BAL-2021'!O100+'DES-TRIAL-BAL-2021'!O100+'DMP-TRIAL-BAL-2021'!O100</f>
        <v>0</v>
      </c>
      <c r="W100" s="529">
        <f>+'NF-KSF-TRIAL-BAL-2021'!P100+'RA-TRIAL-BAL-2021'!P100+'DES-TRIAL-BAL-2021'!P100+'DMP-TRIAL-BAL-2021'!P100</f>
        <v>0</v>
      </c>
      <c r="X100" s="587">
        <f>+'NF-KSF-TRIAL-BAL-2021'!Q100+'RA-TRIAL-BAL-2021'!Q100+'DES-TRIAL-BAL-2021'!Q100+'DMP-TRIAL-BAL-2021'!Q100</f>
        <v>0</v>
      </c>
      <c r="Y100" s="586">
        <f>+'NF-KSF-TRIAL-BAL-2021'!R100+'RA-TRIAL-BAL-2021'!R100+'DES-TRIAL-BAL-2021'!R100+'DMP-TRIAL-BAL-2021'!R100</f>
        <v>0</v>
      </c>
      <c r="Z100" s="587">
        <f>+'NF-KSF-TRIAL-BAL-2021'!S100+'RA-TRIAL-BAL-2021'!S100+'DES-TRIAL-BAL-2021'!S100+'DMP-TRIAL-BAL-2021'!S100</f>
        <v>0</v>
      </c>
      <c r="AA100" s="588">
        <f>+'NF-KSF-TRIAL-BAL-2021'!T100+'RA-TRIAL-BAL-2021'!T100+'DES-TRIAL-BAL-2021'!T100+'DMP-TRIAL-BAL-2021'!T100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584.48</v>
      </c>
      <c r="AM100" s="837">
        <f t="shared" si="51"/>
        <v>0</v>
      </c>
      <c r="AN100" s="2135">
        <f t="shared" si="52"/>
        <v>94.8</v>
      </c>
      <c r="AO100" s="29">
        <v>0</v>
      </c>
      <c r="AP100" s="28">
        <f t="shared" si="49"/>
        <v>679.28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59194.25</v>
      </c>
      <c r="Q101" s="126"/>
      <c r="R101" s="127">
        <v>11176.04</v>
      </c>
      <c r="S101" s="382">
        <v>0</v>
      </c>
      <c r="T101" s="57">
        <f t="shared" si="47"/>
        <v>70370.290000000008</v>
      </c>
      <c r="U101" s="51"/>
      <c r="V101" s="544">
        <f>+'NF-KSF-TRIAL-BAL-2021'!O101+'RA-TRIAL-BAL-2021'!O101+'DES-TRIAL-BAL-2021'!O101+'DMP-TRIAL-BAL-2021'!O101</f>
        <v>0</v>
      </c>
      <c r="W101" s="542">
        <f>+'NF-KSF-TRIAL-BAL-2021'!P101+'RA-TRIAL-BAL-2021'!P101+'DES-TRIAL-BAL-2021'!P101+'DMP-TRIAL-BAL-2021'!P101</f>
        <v>0</v>
      </c>
      <c r="X101" s="602">
        <f>+'NF-KSF-TRIAL-BAL-2021'!Q101+'RA-TRIAL-BAL-2021'!Q101+'DES-TRIAL-BAL-2021'!Q101+'DMP-TRIAL-BAL-2021'!Q101</f>
        <v>0</v>
      </c>
      <c r="Y101" s="601">
        <f>+'NF-KSF-TRIAL-BAL-2021'!R101+'RA-TRIAL-BAL-2021'!R101+'DES-TRIAL-BAL-2021'!R101+'DMP-TRIAL-BAL-2021'!R101</f>
        <v>0</v>
      </c>
      <c r="Z101" s="602">
        <f>+'NF-KSF-TRIAL-BAL-2021'!S101+'RA-TRIAL-BAL-2021'!S101+'DES-TRIAL-BAL-2021'!S101+'DMP-TRIAL-BAL-2021'!S101</f>
        <v>0</v>
      </c>
      <c r="AA101" s="603">
        <f>+'NF-KSF-TRIAL-BAL-2021'!T101+'RA-TRIAL-BAL-2021'!T101+'DES-TRIAL-BAL-2021'!T101+'DMP-TRIAL-BAL-2021'!T101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59194.25</v>
      </c>
      <c r="AM101" s="837">
        <f t="shared" si="51"/>
        <v>0</v>
      </c>
      <c r="AN101" s="2135">
        <f t="shared" si="52"/>
        <v>11176.04</v>
      </c>
      <c r="AO101" s="29">
        <v>0</v>
      </c>
      <c r="AP101" s="28">
        <f t="shared" si="49"/>
        <v>70370.290000000008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+'NF-KSF-TRIAL-BAL-2021'!O103+'RA-TRIAL-BAL-2021'!O103+'DES-TRIAL-BAL-2021'!O103+'DMP-TRIAL-BAL-2021'!O103</f>
        <v>0</v>
      </c>
      <c r="W103" s="526">
        <f>+'NF-KSF-TRIAL-BAL-2021'!P103+'RA-TRIAL-BAL-2021'!P103+'DES-TRIAL-BAL-2021'!P103+'DMP-TRIAL-BAL-2021'!P103</f>
        <v>0</v>
      </c>
      <c r="X103" s="525">
        <f>+'NF-KSF-TRIAL-BAL-2021'!Q103+'RA-TRIAL-BAL-2021'!Q103+'DES-TRIAL-BAL-2021'!Q103+'DMP-TRIAL-BAL-2021'!Q103</f>
        <v>0</v>
      </c>
      <c r="Y103" s="526">
        <f>+'NF-KSF-TRIAL-BAL-2021'!R103+'RA-TRIAL-BAL-2021'!R103+'DES-TRIAL-BAL-2021'!R103+'DMP-TRIAL-BAL-2021'!R103</f>
        <v>0</v>
      </c>
      <c r="Z103" s="525">
        <f>+'NF-KSF-TRIAL-BAL-2021'!S103+'RA-TRIAL-BAL-2021'!S103+'DES-TRIAL-BAL-2021'!S103+'DMP-TRIAL-BAL-2021'!S103</f>
        <v>0</v>
      </c>
      <c r="AA103" s="527">
        <f>+'NF-KSF-TRIAL-BAL-2021'!T103+'RA-TRIAL-BAL-2021'!T103+'DES-TRIAL-BAL-2021'!T103+'DMP-TRIAL-BAL-2021'!T103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346227.96</v>
      </c>
      <c r="P104" s="9">
        <v>0</v>
      </c>
      <c r="Q104" s="325">
        <v>245259.19</v>
      </c>
      <c r="R104" s="324">
        <v>283243.86</v>
      </c>
      <c r="S104" s="27">
        <f t="shared" si="54"/>
        <v>308243.29000000004</v>
      </c>
      <c r="T104" s="30">
        <v>0</v>
      </c>
      <c r="U104" s="51"/>
      <c r="V104" s="541">
        <f>+'NF-KSF-TRIAL-BAL-2021'!O104+'RA-TRIAL-BAL-2021'!O104+'DES-TRIAL-BAL-2021'!O104+'DMP-TRIAL-BAL-2021'!O104</f>
        <v>126808.22</v>
      </c>
      <c r="W104" s="529">
        <f>+'NF-KSF-TRIAL-BAL-2021'!P104+'RA-TRIAL-BAL-2021'!P104+'DES-TRIAL-BAL-2021'!P104+'DMP-TRIAL-BAL-2021'!P104</f>
        <v>0</v>
      </c>
      <c r="X104" s="528">
        <f>+'NF-KSF-TRIAL-BAL-2021'!Q104+'RA-TRIAL-BAL-2021'!Q104+'DES-TRIAL-BAL-2021'!Q104+'DMP-TRIAL-BAL-2021'!Q104</f>
        <v>10365</v>
      </c>
      <c r="Y104" s="529">
        <f>+'NF-KSF-TRIAL-BAL-2021'!R104+'RA-TRIAL-BAL-2021'!R104+'DES-TRIAL-BAL-2021'!R104+'DMP-TRIAL-BAL-2021'!R104</f>
        <v>1780</v>
      </c>
      <c r="Z104" s="528">
        <f>+'NF-KSF-TRIAL-BAL-2021'!S104+'RA-TRIAL-BAL-2021'!S104+'DES-TRIAL-BAL-2021'!S104+'DMP-TRIAL-BAL-2021'!S104</f>
        <v>135393.22</v>
      </c>
      <c r="AA104" s="347">
        <f>+'NF-KSF-TRIAL-BAL-2021'!T104+'RA-TRIAL-BAL-2021'!T104+'DES-TRIAL-BAL-2021'!T104+'DMP-TRIAL-BAL-2021'!T104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473036.18</v>
      </c>
      <c r="AL104" s="9">
        <v>0</v>
      </c>
      <c r="AM104" s="326">
        <f t="shared" si="57"/>
        <v>255624.19</v>
      </c>
      <c r="AN104" s="970">
        <f t="shared" si="57"/>
        <v>285023.86</v>
      </c>
      <c r="AO104" s="326">
        <f t="shared" si="58"/>
        <v>443636.51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/>
      <c r="P105" s="9">
        <v>0</v>
      </c>
      <c r="Q105" s="325">
        <v>3835.98</v>
      </c>
      <c r="R105" s="324">
        <v>3835.98</v>
      </c>
      <c r="S105" s="27">
        <f t="shared" si="54"/>
        <v>0</v>
      </c>
      <c r="T105" s="30">
        <v>0</v>
      </c>
      <c r="U105" s="51"/>
      <c r="V105" s="541">
        <f>+'NF-KSF-TRIAL-BAL-2021'!O105+'RA-TRIAL-BAL-2021'!O105+'DES-TRIAL-BAL-2021'!O105+'DMP-TRIAL-BAL-2021'!O105</f>
        <v>0</v>
      </c>
      <c r="W105" s="529">
        <f>+'NF-KSF-TRIAL-BAL-2021'!P105+'RA-TRIAL-BAL-2021'!P105+'DES-TRIAL-BAL-2021'!P105+'DMP-TRIAL-BAL-2021'!P105</f>
        <v>0</v>
      </c>
      <c r="X105" s="528">
        <f>+'NF-KSF-TRIAL-BAL-2021'!Q105+'RA-TRIAL-BAL-2021'!Q105+'DES-TRIAL-BAL-2021'!Q105+'DMP-TRIAL-BAL-2021'!Q105</f>
        <v>0</v>
      </c>
      <c r="Y105" s="529">
        <f>+'NF-KSF-TRIAL-BAL-2021'!R105+'RA-TRIAL-BAL-2021'!R105+'DES-TRIAL-BAL-2021'!R105+'DMP-TRIAL-BAL-2021'!R105</f>
        <v>0</v>
      </c>
      <c r="Z105" s="528">
        <f>+'NF-KSF-TRIAL-BAL-2021'!S105+'RA-TRIAL-BAL-2021'!S105+'DES-TRIAL-BAL-2021'!S105+'DMP-TRIAL-BAL-2021'!S105</f>
        <v>0</v>
      </c>
      <c r="AA105" s="347">
        <f>+'NF-KSF-TRIAL-BAL-2021'!T105+'RA-TRIAL-BAL-2021'!T105+'DES-TRIAL-BAL-2021'!T105+'DMP-TRIAL-BAL-2021'!T105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3835.98</v>
      </c>
      <c r="AN105" s="970">
        <f t="shared" si="57"/>
        <v>3835.98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+'NF-KSF-TRIAL-BAL-2021'!O106+'RA-TRIAL-BAL-2021'!O106+'DES-TRIAL-BAL-2021'!O106+'DMP-TRIAL-BAL-2021'!O106</f>
        <v>0</v>
      </c>
      <c r="W106" s="529">
        <f>+'NF-KSF-TRIAL-BAL-2021'!P106+'RA-TRIAL-BAL-2021'!P106+'DES-TRIAL-BAL-2021'!P106+'DMP-TRIAL-BAL-2021'!P106</f>
        <v>0</v>
      </c>
      <c r="X106" s="528">
        <f>+'NF-KSF-TRIAL-BAL-2021'!Q106+'RA-TRIAL-BAL-2021'!Q106+'DES-TRIAL-BAL-2021'!Q106+'DMP-TRIAL-BAL-2021'!Q106</f>
        <v>0</v>
      </c>
      <c r="Y106" s="529">
        <f>+'NF-KSF-TRIAL-BAL-2021'!R106+'RA-TRIAL-BAL-2021'!R106+'DES-TRIAL-BAL-2021'!R106+'DMP-TRIAL-BAL-2021'!R106</f>
        <v>0</v>
      </c>
      <c r="Z106" s="528">
        <f>+'NF-KSF-TRIAL-BAL-2021'!S106+'RA-TRIAL-BAL-2021'!S106+'DES-TRIAL-BAL-2021'!S106+'DMP-TRIAL-BAL-2021'!S106</f>
        <v>0</v>
      </c>
      <c r="AA106" s="347">
        <f>+'NF-KSF-TRIAL-BAL-2021'!T106+'RA-TRIAL-BAL-2021'!T106+'DES-TRIAL-BAL-2021'!T106+'DMP-TRIAL-BAL-2021'!T106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+'NF-KSF-TRIAL-BAL-2021'!O107+'RA-TRIAL-BAL-2021'!O107+'DES-TRIAL-BAL-2021'!O107+'DMP-TRIAL-BAL-2021'!O107</f>
        <v>0</v>
      </c>
      <c r="W107" s="529">
        <f>+'NF-KSF-TRIAL-BAL-2021'!P107+'RA-TRIAL-BAL-2021'!P107+'DES-TRIAL-BAL-2021'!P107+'DMP-TRIAL-BAL-2021'!P107</f>
        <v>0</v>
      </c>
      <c r="X107" s="528">
        <f>+'NF-KSF-TRIAL-BAL-2021'!Q107+'RA-TRIAL-BAL-2021'!Q107+'DES-TRIAL-BAL-2021'!Q107+'DMP-TRIAL-BAL-2021'!Q107</f>
        <v>0</v>
      </c>
      <c r="Y107" s="529">
        <f>+'NF-KSF-TRIAL-BAL-2021'!R107+'RA-TRIAL-BAL-2021'!R107+'DES-TRIAL-BAL-2021'!R107+'DMP-TRIAL-BAL-2021'!R107</f>
        <v>0</v>
      </c>
      <c r="Z107" s="528">
        <f>+'NF-KSF-TRIAL-BAL-2021'!S107+'RA-TRIAL-BAL-2021'!S107+'DES-TRIAL-BAL-2021'!S107+'DMP-TRIAL-BAL-2021'!S107</f>
        <v>0</v>
      </c>
      <c r="AA107" s="347">
        <f>+'NF-KSF-TRIAL-BAL-2021'!T107+'RA-TRIAL-BAL-2021'!T107+'DES-TRIAL-BAL-2021'!T107+'DMP-TRIAL-BAL-2021'!T107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+'NF-KSF-TRIAL-BAL-2021'!O108+'RA-TRIAL-BAL-2021'!O108+'DES-TRIAL-BAL-2021'!O108+'DMP-TRIAL-BAL-2021'!O108</f>
        <v>0</v>
      </c>
      <c r="W108" s="529">
        <f>+'NF-KSF-TRIAL-BAL-2021'!P108+'RA-TRIAL-BAL-2021'!P108+'DES-TRIAL-BAL-2021'!P108+'DMP-TRIAL-BAL-2021'!P108</f>
        <v>0</v>
      </c>
      <c r="X108" s="528">
        <f>+'NF-KSF-TRIAL-BAL-2021'!Q108+'RA-TRIAL-BAL-2021'!Q108+'DES-TRIAL-BAL-2021'!Q108+'DMP-TRIAL-BAL-2021'!Q108</f>
        <v>0</v>
      </c>
      <c r="Y108" s="529">
        <f>+'NF-KSF-TRIAL-BAL-2021'!R108+'RA-TRIAL-BAL-2021'!R108+'DES-TRIAL-BAL-2021'!R108+'DMP-TRIAL-BAL-2021'!R108</f>
        <v>0</v>
      </c>
      <c r="Z108" s="528">
        <f>+'NF-KSF-TRIAL-BAL-2021'!S108+'RA-TRIAL-BAL-2021'!S108+'DES-TRIAL-BAL-2021'!S108+'DMP-TRIAL-BAL-2021'!S108</f>
        <v>0</v>
      </c>
      <c r="AA108" s="347">
        <f>+'NF-KSF-TRIAL-BAL-2021'!T108+'RA-TRIAL-BAL-2021'!T108+'DES-TRIAL-BAL-2021'!T108+'DMP-TRIAL-BAL-2021'!T108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+'NF-KSF-TRIAL-BAL-2021'!O109+'RA-TRIAL-BAL-2021'!O109+'DES-TRIAL-BAL-2021'!O109+'DMP-TRIAL-BAL-2021'!O109</f>
        <v>0</v>
      </c>
      <c r="W109" s="529">
        <f>+'NF-KSF-TRIAL-BAL-2021'!P109+'RA-TRIAL-BAL-2021'!P109+'DES-TRIAL-BAL-2021'!P109+'DMP-TRIAL-BAL-2021'!P109</f>
        <v>0</v>
      </c>
      <c r="X109" s="528">
        <f>+'NF-KSF-TRIAL-BAL-2021'!Q109+'RA-TRIAL-BAL-2021'!Q109+'DES-TRIAL-BAL-2021'!Q109+'DMP-TRIAL-BAL-2021'!Q109</f>
        <v>0</v>
      </c>
      <c r="Y109" s="529">
        <f>+'NF-KSF-TRIAL-BAL-2021'!R109+'RA-TRIAL-BAL-2021'!R109+'DES-TRIAL-BAL-2021'!R109+'DMP-TRIAL-BAL-2021'!R109</f>
        <v>0</v>
      </c>
      <c r="Z109" s="528">
        <f>+'NF-KSF-TRIAL-BAL-2021'!S109+'RA-TRIAL-BAL-2021'!S109+'DES-TRIAL-BAL-2021'!S109+'DMP-TRIAL-BAL-2021'!S109</f>
        <v>0</v>
      </c>
      <c r="AA109" s="347">
        <f>+'NF-KSF-TRIAL-BAL-2021'!T109+'RA-TRIAL-BAL-2021'!T109+'DES-TRIAL-BAL-2021'!T109+'DMP-TRIAL-BAL-2021'!T109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+'NF-KSF-TRIAL-BAL-2021'!O110+'RA-TRIAL-BAL-2021'!O110+'DES-TRIAL-BAL-2021'!O110+'DMP-TRIAL-BAL-2021'!O110</f>
        <v>0</v>
      </c>
      <c r="W110" s="529">
        <f>+'NF-KSF-TRIAL-BAL-2021'!P110+'RA-TRIAL-BAL-2021'!P110+'DES-TRIAL-BAL-2021'!P110+'DMP-TRIAL-BAL-2021'!P110</f>
        <v>0</v>
      </c>
      <c r="X110" s="528">
        <f>+'NF-KSF-TRIAL-BAL-2021'!Q110+'RA-TRIAL-BAL-2021'!Q110+'DES-TRIAL-BAL-2021'!Q110+'DMP-TRIAL-BAL-2021'!Q110</f>
        <v>0</v>
      </c>
      <c r="Y110" s="529">
        <f>+'NF-KSF-TRIAL-BAL-2021'!R110+'RA-TRIAL-BAL-2021'!R110+'DES-TRIAL-BAL-2021'!R110+'DMP-TRIAL-BAL-2021'!R110</f>
        <v>0</v>
      </c>
      <c r="Z110" s="528">
        <f>+'NF-KSF-TRIAL-BAL-2021'!S110+'RA-TRIAL-BAL-2021'!S110+'DES-TRIAL-BAL-2021'!S110+'DMP-TRIAL-BAL-2021'!S110</f>
        <v>0</v>
      </c>
      <c r="AA110" s="347">
        <f>+'NF-KSF-TRIAL-BAL-2021'!T110+'RA-TRIAL-BAL-2021'!T110+'DES-TRIAL-BAL-2021'!T110+'DMP-TRIAL-BAL-2021'!T110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+'NF-KSF-TRIAL-BAL-2021'!O111+'RA-TRIAL-BAL-2021'!O111+'DES-TRIAL-BAL-2021'!O111+'DMP-TRIAL-BAL-2021'!O111</f>
        <v>0</v>
      </c>
      <c r="W111" s="529">
        <f>+'NF-KSF-TRIAL-BAL-2021'!P111+'RA-TRIAL-BAL-2021'!P111+'DES-TRIAL-BAL-2021'!P111+'DMP-TRIAL-BAL-2021'!P111</f>
        <v>0</v>
      </c>
      <c r="X111" s="528">
        <f>+'NF-KSF-TRIAL-BAL-2021'!Q111+'RA-TRIAL-BAL-2021'!Q111+'DES-TRIAL-BAL-2021'!Q111+'DMP-TRIAL-BAL-2021'!Q111</f>
        <v>0</v>
      </c>
      <c r="Y111" s="529">
        <f>+'NF-KSF-TRIAL-BAL-2021'!R111+'RA-TRIAL-BAL-2021'!R111+'DES-TRIAL-BAL-2021'!R111+'DMP-TRIAL-BAL-2021'!R111</f>
        <v>0</v>
      </c>
      <c r="Z111" s="528">
        <f>+'NF-KSF-TRIAL-BAL-2021'!S111+'RA-TRIAL-BAL-2021'!S111+'DES-TRIAL-BAL-2021'!S111+'DMP-TRIAL-BAL-2021'!S111</f>
        <v>0</v>
      </c>
      <c r="AA111" s="347">
        <f>+'NF-KSF-TRIAL-BAL-2021'!T111+'RA-TRIAL-BAL-2021'!T111+'DES-TRIAL-BAL-2021'!T111+'DMP-TRIAL-BAL-2021'!T111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+'NF-KSF-TRIAL-BAL-2021'!O112+'RA-TRIAL-BAL-2021'!O112+'DES-TRIAL-BAL-2021'!O112+'DMP-TRIAL-BAL-2021'!O112</f>
        <v>0</v>
      </c>
      <c r="W112" s="542">
        <f>+'NF-KSF-TRIAL-BAL-2021'!P112+'RA-TRIAL-BAL-2021'!P112+'DES-TRIAL-BAL-2021'!P112+'DMP-TRIAL-BAL-2021'!P112</f>
        <v>0</v>
      </c>
      <c r="X112" s="530">
        <f>+'NF-KSF-TRIAL-BAL-2021'!Q112+'RA-TRIAL-BAL-2021'!Q112+'DES-TRIAL-BAL-2021'!Q112+'DMP-TRIAL-BAL-2021'!Q112</f>
        <v>0</v>
      </c>
      <c r="Y112" s="542">
        <f>+'NF-KSF-TRIAL-BAL-2021'!R112+'RA-TRIAL-BAL-2021'!R112+'DES-TRIAL-BAL-2021'!R112+'DMP-TRIAL-BAL-2021'!R112</f>
        <v>0</v>
      </c>
      <c r="Z112" s="530">
        <f>+'NF-KSF-TRIAL-BAL-2021'!S112+'RA-TRIAL-BAL-2021'!S112+'DES-TRIAL-BAL-2021'!S112+'DMP-TRIAL-BAL-2021'!S112</f>
        <v>0</v>
      </c>
      <c r="AA112" s="531">
        <f>+'NF-KSF-TRIAL-BAL-2021'!T112+'RA-TRIAL-BAL-2021'!T112+'DES-TRIAL-BAL-2021'!T112+'DMP-TRIAL-BAL-2021'!T112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+'NF-KSF-TRIAL-BAL-2021'!S113+'RA-TRIAL-BAL-2021'!S113+'DES-TRIAL-BAL-2021'!S113+'DMP-TRIAL-BAL-2021'!S113</f>
        <v>0</v>
      </c>
      <c r="AA113" s="534">
        <f>+'NF-KSF-TRIAL-BAL-2021'!T113+'RA-TRIAL-BAL-2021'!T113+'DES-TRIAL-BAL-2021'!T113+'DMP-TRIAL-BAL-2021'!T113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54675.5</v>
      </c>
      <c r="Q114" s="325">
        <v>1260539.72</v>
      </c>
      <c r="R114" s="324">
        <v>1258002.3</v>
      </c>
      <c r="S114" s="330">
        <v>0</v>
      </c>
      <c r="T114" s="327">
        <f>+IF(ABS(+O114+Q114)&lt;=ABS(P114+R114),-O114+P114-Q114+R114,0)</f>
        <v>52138.080000000075</v>
      </c>
      <c r="U114" s="51"/>
      <c r="V114" s="543">
        <f>+'NF-KSF-TRIAL-BAL-2021'!O114+'RA-TRIAL-BAL-2021'!O114+'DES-TRIAL-BAL-2021'!O114+'DMP-TRIAL-BAL-2021'!O114</f>
        <v>0</v>
      </c>
      <c r="W114" s="526">
        <f>+'NF-KSF-TRIAL-BAL-2021'!P114+'RA-TRIAL-BAL-2021'!P114+'DES-TRIAL-BAL-2021'!P114+'DMP-TRIAL-BAL-2021'!P114</f>
        <v>4330426.8899999997</v>
      </c>
      <c r="X114" s="525">
        <f>+'NF-KSF-TRIAL-BAL-2021'!Q114+'RA-TRIAL-BAL-2021'!Q114+'DES-TRIAL-BAL-2021'!Q114+'DMP-TRIAL-BAL-2021'!Q114</f>
        <v>4988675.66</v>
      </c>
      <c r="Y114" s="526">
        <f>+'NF-KSF-TRIAL-BAL-2021'!R114+'RA-TRIAL-BAL-2021'!R114+'DES-TRIAL-BAL-2021'!R114+'DMP-TRIAL-BAL-2021'!R114</f>
        <v>1096654.6100000001</v>
      </c>
      <c r="Z114" s="525">
        <f>+'NF-KSF-TRIAL-BAL-2021'!S114+'RA-TRIAL-BAL-2021'!S114+'DES-TRIAL-BAL-2021'!S114+'DMP-TRIAL-BAL-2021'!S114</f>
        <v>0</v>
      </c>
      <c r="AA114" s="527">
        <f>+'NF-KSF-TRIAL-BAL-2021'!T114+'RA-TRIAL-BAL-2021'!T114+'DES-TRIAL-BAL-2021'!T114+'DMP-TRIAL-BAL-2021'!T114</f>
        <v>438405.83999999991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4385102.3899999997</v>
      </c>
      <c r="AM114" s="326">
        <f t="shared" si="65"/>
        <v>6249215.3799999999</v>
      </c>
      <c r="AN114" s="970">
        <f t="shared" si="65"/>
        <v>2354656.91</v>
      </c>
      <c r="AO114" s="330">
        <v>0</v>
      </c>
      <c r="AP114" s="28">
        <f>+T114+AA114+AH114</f>
        <v>490543.92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>
        <v>31513.39</v>
      </c>
      <c r="P115" s="9">
        <v>0</v>
      </c>
      <c r="Q115" s="325">
        <v>661939.76</v>
      </c>
      <c r="R115" s="324">
        <v>371670.98</v>
      </c>
      <c r="S115" s="27">
        <f>+IF(ABS(+O115+Q115)&gt;=ABS(P115+R115),+O115-P115+Q115-R115,0)</f>
        <v>321782.17000000004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+'NF-KSF-TRIAL-BAL-2021'!O115+'RA-TRIAL-BAL-2021'!O115+'DES-TRIAL-BAL-2021'!O115+'DMP-TRIAL-BAL-2021'!O115</f>
        <v>477044.81</v>
      </c>
      <c r="W115" s="529">
        <f>+'NF-KSF-TRIAL-BAL-2021'!P115+'RA-TRIAL-BAL-2021'!P115+'DES-TRIAL-BAL-2021'!P115+'DMP-TRIAL-BAL-2021'!P115</f>
        <v>0</v>
      </c>
      <c r="X115" s="528">
        <f>+'NF-KSF-TRIAL-BAL-2021'!Q115+'RA-TRIAL-BAL-2021'!Q115+'DES-TRIAL-BAL-2021'!Q115+'DMP-TRIAL-BAL-2021'!Q115</f>
        <v>9820.4599999999991</v>
      </c>
      <c r="Y115" s="529">
        <f>+'NF-KSF-TRIAL-BAL-2021'!R115+'RA-TRIAL-BAL-2021'!R115+'DES-TRIAL-BAL-2021'!R115+'DMP-TRIAL-BAL-2021'!R115</f>
        <v>464637.97</v>
      </c>
      <c r="Z115" s="528">
        <f>+'NF-KSF-TRIAL-BAL-2021'!S115+'RA-TRIAL-BAL-2021'!S115+'DES-TRIAL-BAL-2021'!S115+'DMP-TRIAL-BAL-2021'!S115</f>
        <v>22227.300000000057</v>
      </c>
      <c r="AA115" s="1951">
        <f>+'NF-KSF-TRIAL-BAL-2021'!T115+'RA-TRIAL-BAL-2021'!T115+'DES-TRIAL-BAL-2021'!T115+'DMP-TRIAL-BAL-2021'!T115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508558.2</v>
      </c>
      <c r="AL115" s="9">
        <v>0</v>
      </c>
      <c r="AM115" s="326">
        <f t="shared" si="65"/>
        <v>671760.22</v>
      </c>
      <c r="AN115" s="970">
        <f t="shared" si="65"/>
        <v>836308.95</v>
      </c>
      <c r="AO115" s="326">
        <f>+S115+Z115+AG115</f>
        <v>344009.47000000009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+'NF-KSF-TRIAL-BAL-2021'!O116+'RA-TRIAL-BAL-2021'!O116+'DES-TRIAL-BAL-2021'!O116+'DMP-TRIAL-BAL-2021'!O116</f>
        <v>0</v>
      </c>
      <c r="W116" s="529">
        <f>+'NF-KSF-TRIAL-BAL-2021'!P116+'RA-TRIAL-BAL-2021'!P116+'DES-TRIAL-BAL-2021'!P116+'DMP-TRIAL-BAL-2021'!P116</f>
        <v>0</v>
      </c>
      <c r="X116" s="528">
        <f>+'NF-KSF-TRIAL-BAL-2021'!Q116+'RA-TRIAL-BAL-2021'!Q116+'DES-TRIAL-BAL-2021'!Q116+'DMP-TRIAL-BAL-2021'!Q116</f>
        <v>0</v>
      </c>
      <c r="Y116" s="529">
        <f>+'NF-KSF-TRIAL-BAL-2021'!R116+'RA-TRIAL-BAL-2021'!R116+'DES-TRIAL-BAL-2021'!R116+'DMP-TRIAL-BAL-2021'!R116</f>
        <v>0</v>
      </c>
      <c r="Z116" s="528">
        <f>+'NF-KSF-TRIAL-BAL-2021'!S116+'RA-TRIAL-BAL-2021'!S116+'DES-TRIAL-BAL-2021'!S116+'DMP-TRIAL-BAL-2021'!S116</f>
        <v>0</v>
      </c>
      <c r="AA116" s="347">
        <f>+'NF-KSF-TRIAL-BAL-2021'!T116+'RA-TRIAL-BAL-2021'!T116+'DES-TRIAL-BAL-2021'!T116+'DMP-TRIAL-BAL-2021'!T116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+'NF-KSF-TRIAL-BAL-2021'!O117+'RA-TRIAL-BAL-2021'!O117+'DES-TRIAL-BAL-2021'!O117+'DMP-TRIAL-BAL-2021'!O117</f>
        <v>0</v>
      </c>
      <c r="W117" s="529">
        <f>+'NF-KSF-TRIAL-BAL-2021'!P117+'RA-TRIAL-BAL-2021'!P117+'DES-TRIAL-BAL-2021'!P117+'DMP-TRIAL-BAL-2021'!P117</f>
        <v>0</v>
      </c>
      <c r="X117" s="528">
        <f>+'NF-KSF-TRIAL-BAL-2021'!Q117+'RA-TRIAL-BAL-2021'!Q117+'DES-TRIAL-BAL-2021'!Q117+'DMP-TRIAL-BAL-2021'!Q117</f>
        <v>0</v>
      </c>
      <c r="Y117" s="529">
        <f>+'NF-KSF-TRIAL-BAL-2021'!R117+'RA-TRIAL-BAL-2021'!R117+'DES-TRIAL-BAL-2021'!R117+'DMP-TRIAL-BAL-2021'!R117</f>
        <v>0</v>
      </c>
      <c r="Z117" s="528">
        <f>+'NF-KSF-TRIAL-BAL-2021'!S117+'RA-TRIAL-BAL-2021'!S117+'DES-TRIAL-BAL-2021'!S117+'DMP-TRIAL-BAL-2021'!S117</f>
        <v>0</v>
      </c>
      <c r="AA117" s="1951">
        <f>+'NF-KSF-TRIAL-BAL-2021'!T117+'RA-TRIAL-BAL-2021'!T117+'DES-TRIAL-BAL-2021'!T117+'DMP-TRIAL-BAL-2021'!T117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+'NF-KSF-TRIAL-BAL-2021'!O118+'RA-TRIAL-BAL-2021'!O118+'DES-TRIAL-BAL-2021'!O118+'DMP-TRIAL-BAL-2021'!O118</f>
        <v>0</v>
      </c>
      <c r="W118" s="529">
        <f>+'NF-KSF-TRIAL-BAL-2021'!P118+'RA-TRIAL-BAL-2021'!P118+'DES-TRIAL-BAL-2021'!P118+'DMP-TRIAL-BAL-2021'!P118</f>
        <v>0</v>
      </c>
      <c r="X118" s="528">
        <f>+'NF-KSF-TRIAL-BAL-2021'!Q118+'RA-TRIAL-BAL-2021'!Q118+'DES-TRIAL-BAL-2021'!Q118+'DMP-TRIAL-BAL-2021'!Q118</f>
        <v>0</v>
      </c>
      <c r="Y118" s="529">
        <f>+'NF-KSF-TRIAL-BAL-2021'!R118+'RA-TRIAL-BAL-2021'!R118+'DES-TRIAL-BAL-2021'!R118+'DMP-TRIAL-BAL-2021'!R118</f>
        <v>0</v>
      </c>
      <c r="Z118" s="528">
        <f>+'NF-KSF-TRIAL-BAL-2021'!S118+'RA-TRIAL-BAL-2021'!S118+'DES-TRIAL-BAL-2021'!S118+'DMP-TRIAL-BAL-2021'!S118</f>
        <v>0</v>
      </c>
      <c r="AA118" s="347">
        <f>+'NF-KSF-TRIAL-BAL-2021'!T118+'RA-TRIAL-BAL-2021'!T118+'DES-TRIAL-BAL-2021'!T118+'DMP-TRIAL-BAL-2021'!T118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+'NF-KSF-TRIAL-BAL-2021'!O119+'RA-TRIAL-BAL-2021'!O119+'DES-TRIAL-BAL-2021'!O119+'DMP-TRIAL-BAL-2021'!O119</f>
        <v>0</v>
      </c>
      <c r="W119" s="529">
        <f>+'NF-KSF-TRIAL-BAL-2021'!P119+'RA-TRIAL-BAL-2021'!P119+'DES-TRIAL-BAL-2021'!P119+'DMP-TRIAL-BAL-2021'!P119</f>
        <v>0</v>
      </c>
      <c r="X119" s="528">
        <f>+'NF-KSF-TRIAL-BAL-2021'!Q119+'RA-TRIAL-BAL-2021'!Q119+'DES-TRIAL-BAL-2021'!Q119+'DMP-TRIAL-BAL-2021'!Q119</f>
        <v>0</v>
      </c>
      <c r="Y119" s="529">
        <f>+'NF-KSF-TRIAL-BAL-2021'!R119+'RA-TRIAL-BAL-2021'!R119+'DES-TRIAL-BAL-2021'!R119+'DMP-TRIAL-BAL-2021'!R119</f>
        <v>0</v>
      </c>
      <c r="Z119" s="528">
        <f>+'NF-KSF-TRIAL-BAL-2021'!S119+'RA-TRIAL-BAL-2021'!S119+'DES-TRIAL-BAL-2021'!S119+'DMP-TRIAL-BAL-2021'!S119</f>
        <v>0</v>
      </c>
      <c r="AA119" s="347">
        <f>+'NF-KSF-TRIAL-BAL-2021'!T119+'RA-TRIAL-BAL-2021'!T119+'DES-TRIAL-BAL-2021'!T119+'DMP-TRIAL-BAL-2021'!T119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+'NF-KSF-TRIAL-BAL-2021'!O120+'RA-TRIAL-BAL-2021'!O120+'DES-TRIAL-BAL-2021'!O120+'DMP-TRIAL-BAL-2021'!O120</f>
        <v>0</v>
      </c>
      <c r="W120" s="529">
        <f>+'NF-KSF-TRIAL-BAL-2021'!P120+'RA-TRIAL-BAL-2021'!P120+'DES-TRIAL-BAL-2021'!P120+'DMP-TRIAL-BAL-2021'!P120</f>
        <v>0</v>
      </c>
      <c r="X120" s="587">
        <f>+'NF-KSF-TRIAL-BAL-2021'!Q120+'RA-TRIAL-BAL-2021'!Q120+'DES-TRIAL-BAL-2021'!Q120+'DMP-TRIAL-BAL-2021'!Q120</f>
        <v>0</v>
      </c>
      <c r="Y120" s="586">
        <f>+'NF-KSF-TRIAL-BAL-2021'!R120+'RA-TRIAL-BAL-2021'!R120+'DES-TRIAL-BAL-2021'!R120+'DMP-TRIAL-BAL-2021'!R120</f>
        <v>0</v>
      </c>
      <c r="Z120" s="587">
        <f>+'NF-KSF-TRIAL-BAL-2021'!S120+'RA-TRIAL-BAL-2021'!S120+'DES-TRIAL-BAL-2021'!S120+'DMP-TRIAL-BAL-2021'!S120</f>
        <v>0</v>
      </c>
      <c r="AA120" s="588">
        <f>+'NF-KSF-TRIAL-BAL-2021'!T120+'RA-TRIAL-BAL-2021'!T120+'DES-TRIAL-BAL-2021'!T120+'DMP-TRIAL-BAL-2021'!T120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+'NF-KSF-TRIAL-BAL-2021'!O121+'RA-TRIAL-BAL-2021'!O121+'DES-TRIAL-BAL-2021'!O121+'DMP-TRIAL-BAL-2021'!O121</f>
        <v>0</v>
      </c>
      <c r="W121" s="529">
        <f>+'NF-KSF-TRIAL-BAL-2021'!P121+'RA-TRIAL-BAL-2021'!P121+'DES-TRIAL-BAL-2021'!P121+'DMP-TRIAL-BAL-2021'!P121</f>
        <v>0</v>
      </c>
      <c r="X121" s="587">
        <f>+'NF-KSF-TRIAL-BAL-2021'!Q121+'RA-TRIAL-BAL-2021'!Q121+'DES-TRIAL-BAL-2021'!Q121+'DMP-TRIAL-BAL-2021'!Q121</f>
        <v>0</v>
      </c>
      <c r="Y121" s="586">
        <f>+'NF-KSF-TRIAL-BAL-2021'!R121+'RA-TRIAL-BAL-2021'!R121+'DES-TRIAL-BAL-2021'!R121+'DMP-TRIAL-BAL-2021'!R121</f>
        <v>0</v>
      </c>
      <c r="Z121" s="587">
        <f>+'NF-KSF-TRIAL-BAL-2021'!S121+'RA-TRIAL-BAL-2021'!S121+'DES-TRIAL-BAL-2021'!S121+'DMP-TRIAL-BAL-2021'!S121</f>
        <v>0</v>
      </c>
      <c r="AA121" s="588">
        <f>+'NF-KSF-TRIAL-BAL-2021'!T121+'RA-TRIAL-BAL-2021'!T121+'DES-TRIAL-BAL-2021'!T121+'DMP-TRIAL-BAL-2021'!T121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+'NF-KSF-TRIAL-BAL-2021'!O122+'RA-TRIAL-BAL-2021'!O122+'DES-TRIAL-BAL-2021'!O122+'DMP-TRIAL-BAL-2021'!O122</f>
        <v>0</v>
      </c>
      <c r="W122" s="529">
        <f>+'NF-KSF-TRIAL-BAL-2021'!P122+'RA-TRIAL-BAL-2021'!P122+'DES-TRIAL-BAL-2021'!P122+'DMP-TRIAL-BAL-2021'!P122</f>
        <v>0</v>
      </c>
      <c r="X122" s="528">
        <f>+'NF-KSF-TRIAL-BAL-2021'!Q122+'RA-TRIAL-BAL-2021'!Q122+'DES-TRIAL-BAL-2021'!Q122+'DMP-TRIAL-BAL-2021'!Q122</f>
        <v>0</v>
      </c>
      <c r="Y122" s="529">
        <f>+'NF-KSF-TRIAL-BAL-2021'!R122+'RA-TRIAL-BAL-2021'!R122+'DES-TRIAL-BAL-2021'!R122+'DMP-TRIAL-BAL-2021'!R122</f>
        <v>0</v>
      </c>
      <c r="Z122" s="528">
        <f>+'NF-KSF-TRIAL-BAL-2021'!S122+'RA-TRIAL-BAL-2021'!S122+'DES-TRIAL-BAL-2021'!S122+'DMP-TRIAL-BAL-2021'!S122</f>
        <v>0</v>
      </c>
      <c r="AA122" s="347">
        <f>+'NF-KSF-TRIAL-BAL-2021'!T122+'RA-TRIAL-BAL-2021'!T122+'DES-TRIAL-BAL-2021'!T122+'DMP-TRIAL-BAL-2021'!T122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+'NF-KSF-TRIAL-BAL-2021'!O123+'RA-TRIAL-BAL-2021'!O123+'DES-TRIAL-BAL-2021'!O123+'DMP-TRIAL-BAL-2021'!O123</f>
        <v>0</v>
      </c>
      <c r="W123" s="529">
        <f>+'NF-KSF-TRIAL-BAL-2021'!P123+'RA-TRIAL-BAL-2021'!P123+'DES-TRIAL-BAL-2021'!P123+'DMP-TRIAL-BAL-2021'!P123</f>
        <v>0</v>
      </c>
      <c r="X123" s="528">
        <f>+'NF-KSF-TRIAL-BAL-2021'!Q123+'RA-TRIAL-BAL-2021'!Q123+'DES-TRIAL-BAL-2021'!Q123+'DMP-TRIAL-BAL-2021'!Q123</f>
        <v>0</v>
      </c>
      <c r="Y123" s="529">
        <f>+'NF-KSF-TRIAL-BAL-2021'!R123+'RA-TRIAL-BAL-2021'!R123+'DES-TRIAL-BAL-2021'!R123+'DMP-TRIAL-BAL-2021'!R123</f>
        <v>0</v>
      </c>
      <c r="Z123" s="528">
        <f>+'NF-KSF-TRIAL-BAL-2021'!S123+'RA-TRIAL-BAL-2021'!S123+'DES-TRIAL-BAL-2021'!S123+'DMP-TRIAL-BAL-2021'!S123</f>
        <v>0</v>
      </c>
      <c r="AA123" s="347">
        <f>+'NF-KSF-TRIAL-BAL-2021'!T123+'RA-TRIAL-BAL-2021'!T123+'DES-TRIAL-BAL-2021'!T123+'DMP-TRIAL-BAL-2021'!T123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>
        <v>510069.22</v>
      </c>
      <c r="P124" s="9">
        <v>0</v>
      </c>
      <c r="Q124" s="325">
        <v>317900.98</v>
      </c>
      <c r="R124" s="324">
        <v>397594.85</v>
      </c>
      <c r="S124" s="27">
        <f>+IF(ABS(+O124+Q124)&gt;=ABS(P124+R124),+O124-P124+Q124-R124,0)</f>
        <v>430375.35</v>
      </c>
      <c r="T124" s="30">
        <v>0</v>
      </c>
      <c r="U124" s="51"/>
      <c r="V124" s="541">
        <f>+'NF-KSF-TRIAL-BAL-2021'!O124+'RA-TRIAL-BAL-2021'!O124+'DES-TRIAL-BAL-2021'!O124+'DMP-TRIAL-BAL-2021'!O124</f>
        <v>0</v>
      </c>
      <c r="W124" s="529">
        <f>+'NF-KSF-TRIAL-BAL-2021'!P124+'RA-TRIAL-BAL-2021'!P124+'DES-TRIAL-BAL-2021'!P124+'DMP-TRIAL-BAL-2021'!P124</f>
        <v>0</v>
      </c>
      <c r="X124" s="528">
        <f>+'NF-KSF-TRIAL-BAL-2021'!Q124+'RA-TRIAL-BAL-2021'!Q124+'DES-TRIAL-BAL-2021'!Q124+'DMP-TRIAL-BAL-2021'!Q124</f>
        <v>0</v>
      </c>
      <c r="Y124" s="529">
        <f>+'NF-KSF-TRIAL-BAL-2021'!R124+'RA-TRIAL-BAL-2021'!R124+'DES-TRIAL-BAL-2021'!R124+'DMP-TRIAL-BAL-2021'!R124</f>
        <v>0</v>
      </c>
      <c r="Z124" s="528">
        <f>+'NF-KSF-TRIAL-BAL-2021'!S124+'RA-TRIAL-BAL-2021'!S124+'DES-TRIAL-BAL-2021'!S124+'DMP-TRIAL-BAL-2021'!S124</f>
        <v>0</v>
      </c>
      <c r="AA124" s="347">
        <f>+'NF-KSF-TRIAL-BAL-2021'!T124+'RA-TRIAL-BAL-2021'!T124+'DES-TRIAL-BAL-2021'!T124+'DMP-TRIAL-BAL-2021'!T124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510069.22</v>
      </c>
      <c r="AL124" s="9">
        <v>0</v>
      </c>
      <c r="AM124" s="326">
        <f t="shared" si="65"/>
        <v>317900.98</v>
      </c>
      <c r="AN124" s="970">
        <f t="shared" si="65"/>
        <v>397594.85</v>
      </c>
      <c r="AO124" s="326">
        <f>+S124+Z124+AG124</f>
        <v>430375.35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+'NF-KSF-TRIAL-BAL-2021'!O125+'RA-TRIAL-BAL-2021'!O125+'DES-TRIAL-BAL-2021'!O125+'DMP-TRIAL-BAL-2021'!O125</f>
        <v>0</v>
      </c>
      <c r="W125" s="529">
        <f>+'NF-KSF-TRIAL-BAL-2021'!P125+'RA-TRIAL-BAL-2021'!P125+'DES-TRIAL-BAL-2021'!P125+'DMP-TRIAL-BAL-2021'!P125</f>
        <v>0</v>
      </c>
      <c r="X125" s="528">
        <f>+'NF-KSF-TRIAL-BAL-2021'!Q125+'RA-TRIAL-BAL-2021'!Q125+'DES-TRIAL-BAL-2021'!Q125+'DMP-TRIAL-BAL-2021'!Q125</f>
        <v>0</v>
      </c>
      <c r="Y125" s="529">
        <f>+'NF-KSF-TRIAL-BAL-2021'!R125+'RA-TRIAL-BAL-2021'!R125+'DES-TRIAL-BAL-2021'!R125+'DMP-TRIAL-BAL-2021'!R125</f>
        <v>0</v>
      </c>
      <c r="Z125" s="528">
        <f>+'NF-KSF-TRIAL-BAL-2021'!S125+'RA-TRIAL-BAL-2021'!S125+'DES-TRIAL-BAL-2021'!S125+'DMP-TRIAL-BAL-2021'!S125</f>
        <v>0</v>
      </c>
      <c r="AA125" s="347">
        <f>+'NF-KSF-TRIAL-BAL-2021'!T125+'RA-TRIAL-BAL-2021'!T125+'DES-TRIAL-BAL-2021'!T125+'DMP-TRIAL-BAL-2021'!T125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+'NF-KSF-TRIAL-BAL-2021'!O126+'RA-TRIAL-BAL-2021'!O126+'DES-TRIAL-BAL-2021'!O126+'DMP-TRIAL-BAL-2021'!O126</f>
        <v>0</v>
      </c>
      <c r="W126" s="529">
        <f>+'NF-KSF-TRIAL-BAL-2021'!P126+'RA-TRIAL-BAL-2021'!P126+'DES-TRIAL-BAL-2021'!P126+'DMP-TRIAL-BAL-2021'!P126</f>
        <v>0</v>
      </c>
      <c r="X126" s="528">
        <f>+'NF-KSF-TRIAL-BAL-2021'!Q126+'RA-TRIAL-BAL-2021'!Q126+'DES-TRIAL-BAL-2021'!Q126+'DMP-TRIAL-BAL-2021'!Q126</f>
        <v>0</v>
      </c>
      <c r="Y126" s="529">
        <f>+'NF-KSF-TRIAL-BAL-2021'!R126+'RA-TRIAL-BAL-2021'!R126+'DES-TRIAL-BAL-2021'!R126+'DMP-TRIAL-BAL-2021'!R126</f>
        <v>0</v>
      </c>
      <c r="Z126" s="528">
        <f>+'NF-KSF-TRIAL-BAL-2021'!S126+'RA-TRIAL-BAL-2021'!S126+'DES-TRIAL-BAL-2021'!S126+'DMP-TRIAL-BAL-2021'!S126</f>
        <v>0</v>
      </c>
      <c r="AA126" s="347">
        <f>+'NF-KSF-TRIAL-BAL-2021'!T126+'RA-TRIAL-BAL-2021'!T126+'DES-TRIAL-BAL-2021'!T126+'DMP-TRIAL-BAL-2021'!T126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+'NF-KSF-TRIAL-BAL-2021'!O127+'RA-TRIAL-BAL-2021'!O127+'DES-TRIAL-BAL-2021'!O127+'DMP-TRIAL-BAL-2021'!O127</f>
        <v>0</v>
      </c>
      <c r="W127" s="529">
        <f>+'NF-KSF-TRIAL-BAL-2021'!P127+'RA-TRIAL-BAL-2021'!P127+'DES-TRIAL-BAL-2021'!P127+'DMP-TRIAL-BAL-2021'!P127</f>
        <v>0</v>
      </c>
      <c r="X127" s="528">
        <f>+'NF-KSF-TRIAL-BAL-2021'!Q127+'RA-TRIAL-BAL-2021'!Q127+'DES-TRIAL-BAL-2021'!Q127+'DMP-TRIAL-BAL-2021'!Q127</f>
        <v>0</v>
      </c>
      <c r="Y127" s="529">
        <f>+'NF-KSF-TRIAL-BAL-2021'!R127+'RA-TRIAL-BAL-2021'!R127+'DES-TRIAL-BAL-2021'!R127+'DMP-TRIAL-BAL-2021'!R127</f>
        <v>0</v>
      </c>
      <c r="Z127" s="528">
        <f>+'NF-KSF-TRIAL-BAL-2021'!S127+'RA-TRIAL-BAL-2021'!S127+'DES-TRIAL-BAL-2021'!S127+'DMP-TRIAL-BAL-2021'!S127</f>
        <v>0</v>
      </c>
      <c r="AA127" s="347">
        <f>+'NF-KSF-TRIAL-BAL-2021'!T127+'RA-TRIAL-BAL-2021'!T127+'DES-TRIAL-BAL-2021'!T127+'DMP-TRIAL-BAL-2021'!T127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>
        <v>102552.01</v>
      </c>
      <c r="Q128" s="325">
        <v>5717619.46</v>
      </c>
      <c r="R128" s="324">
        <v>5636058.5300000003</v>
      </c>
      <c r="S128" s="29">
        <v>0</v>
      </c>
      <c r="T128" s="28">
        <f>+IF(ABS(+O128+Q128)&lt;=ABS(P128+R128),-O128+P128-Q128+R128,0)</f>
        <v>20991.080000000075</v>
      </c>
      <c r="U128" s="51"/>
      <c r="V128" s="541">
        <f>+'NF-KSF-TRIAL-BAL-2021'!O128+'RA-TRIAL-BAL-2021'!O128+'DES-TRIAL-BAL-2021'!O128+'DMP-TRIAL-BAL-2021'!O128</f>
        <v>0</v>
      </c>
      <c r="W128" s="529">
        <f>+'NF-KSF-TRIAL-BAL-2021'!P128+'RA-TRIAL-BAL-2021'!P128+'DES-TRIAL-BAL-2021'!P128+'DMP-TRIAL-BAL-2021'!P128</f>
        <v>48299.79</v>
      </c>
      <c r="X128" s="528">
        <f>+'NF-KSF-TRIAL-BAL-2021'!Q128+'RA-TRIAL-BAL-2021'!Q128+'DES-TRIAL-BAL-2021'!Q128+'DMP-TRIAL-BAL-2021'!Q128</f>
        <v>354285.26</v>
      </c>
      <c r="Y128" s="529">
        <f>+'NF-KSF-TRIAL-BAL-2021'!R128+'RA-TRIAL-BAL-2021'!R128+'DES-TRIAL-BAL-2021'!R128+'DMP-TRIAL-BAL-2021'!R128</f>
        <v>314704.35000000003</v>
      </c>
      <c r="Z128" s="528">
        <f>+'NF-KSF-TRIAL-BAL-2021'!S128+'RA-TRIAL-BAL-2021'!S128+'DES-TRIAL-BAL-2021'!S128+'DMP-TRIAL-BAL-2021'!S128</f>
        <v>0</v>
      </c>
      <c r="AA128" s="347">
        <f>+'NF-KSF-TRIAL-BAL-2021'!T128+'RA-TRIAL-BAL-2021'!T128+'DES-TRIAL-BAL-2021'!T128+'DMP-TRIAL-BAL-2021'!T128</f>
        <v>8718.8800000000047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150851.79999999999</v>
      </c>
      <c r="AM128" s="326">
        <f t="shared" si="65"/>
        <v>6071904.7199999997</v>
      </c>
      <c r="AN128" s="970">
        <f t="shared" si="65"/>
        <v>5950762.8799999999</v>
      </c>
      <c r="AO128" s="29">
        <v>0</v>
      </c>
      <c r="AP128" s="28">
        <f>+T128+AA128+AH128</f>
        <v>29709.960000000079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>
        <v>30</v>
      </c>
      <c r="P129" s="9">
        <v>0</v>
      </c>
      <c r="Q129" s="325">
        <v>127350</v>
      </c>
      <c r="R129" s="324">
        <v>127304.39</v>
      </c>
      <c r="S129" s="27">
        <f>+IF(ABS(+O129+Q129)&gt;=ABS(P129+R129),+O129-P129+Q129-R129,0)</f>
        <v>75.610000000000582</v>
      </c>
      <c r="T129" s="30">
        <v>0</v>
      </c>
      <c r="U129" s="51"/>
      <c r="V129" s="541">
        <f>+'NF-KSF-TRIAL-BAL-2021'!O129+'RA-TRIAL-BAL-2021'!O129+'DES-TRIAL-BAL-2021'!O129+'DMP-TRIAL-BAL-2021'!O129</f>
        <v>0</v>
      </c>
      <c r="W129" s="529">
        <f>+'NF-KSF-TRIAL-BAL-2021'!P129+'RA-TRIAL-BAL-2021'!P129+'DES-TRIAL-BAL-2021'!P129+'DMP-TRIAL-BAL-2021'!P129</f>
        <v>0</v>
      </c>
      <c r="X129" s="528">
        <f>+'NF-KSF-TRIAL-BAL-2021'!Q129+'RA-TRIAL-BAL-2021'!Q129+'DES-TRIAL-BAL-2021'!Q129+'DMP-TRIAL-BAL-2021'!Q129</f>
        <v>0</v>
      </c>
      <c r="Y129" s="529">
        <f>+'NF-KSF-TRIAL-BAL-2021'!R129+'RA-TRIAL-BAL-2021'!R129+'DES-TRIAL-BAL-2021'!R129+'DMP-TRIAL-BAL-2021'!R129</f>
        <v>0</v>
      </c>
      <c r="Z129" s="528">
        <f>+'NF-KSF-TRIAL-BAL-2021'!S129+'RA-TRIAL-BAL-2021'!S129+'DES-TRIAL-BAL-2021'!S129+'DMP-TRIAL-BAL-2021'!S129</f>
        <v>0</v>
      </c>
      <c r="AA129" s="347">
        <f>+'NF-KSF-TRIAL-BAL-2021'!T129+'RA-TRIAL-BAL-2021'!T129+'DES-TRIAL-BAL-2021'!T129+'DMP-TRIAL-BAL-2021'!T129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30</v>
      </c>
      <c r="AL129" s="9">
        <v>0</v>
      </c>
      <c r="AM129" s="326">
        <f t="shared" si="65"/>
        <v>127350</v>
      </c>
      <c r="AN129" s="970">
        <f t="shared" si="65"/>
        <v>127304.39</v>
      </c>
      <c r="AO129" s="326">
        <f>+S129+Z129+AG129</f>
        <v>75.610000000000582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+'NF-KSF-TRIAL-BAL-2021'!O130+'RA-TRIAL-BAL-2021'!O130+'DES-TRIAL-BAL-2021'!O130+'DMP-TRIAL-BAL-2021'!O130</f>
        <v>0</v>
      </c>
      <c r="W130" s="529">
        <f>+'NF-KSF-TRIAL-BAL-2021'!P130+'RA-TRIAL-BAL-2021'!P130+'DES-TRIAL-BAL-2021'!P130+'DMP-TRIAL-BAL-2021'!P130</f>
        <v>0</v>
      </c>
      <c r="X130" s="528">
        <f>+'NF-KSF-TRIAL-BAL-2021'!Q130+'RA-TRIAL-BAL-2021'!Q130+'DES-TRIAL-BAL-2021'!Q130+'DMP-TRIAL-BAL-2021'!Q130</f>
        <v>0</v>
      </c>
      <c r="Y130" s="529">
        <f>+'NF-KSF-TRIAL-BAL-2021'!R130+'RA-TRIAL-BAL-2021'!R130+'DES-TRIAL-BAL-2021'!R130+'DMP-TRIAL-BAL-2021'!R130</f>
        <v>0</v>
      </c>
      <c r="Z130" s="528">
        <f>+'NF-KSF-TRIAL-BAL-2021'!S130+'RA-TRIAL-BAL-2021'!S130+'DES-TRIAL-BAL-2021'!S130+'DMP-TRIAL-BAL-2021'!S130</f>
        <v>0</v>
      </c>
      <c r="AA130" s="347">
        <f>+'NF-KSF-TRIAL-BAL-2021'!T130+'RA-TRIAL-BAL-2021'!T130+'DES-TRIAL-BAL-2021'!T130+'DMP-TRIAL-BAL-2021'!T130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+'NF-KSF-TRIAL-BAL-2021'!O131+'RA-TRIAL-BAL-2021'!O131+'DES-TRIAL-BAL-2021'!O131+'DMP-TRIAL-BAL-2021'!O131</f>
        <v>0</v>
      </c>
      <c r="W131" s="529">
        <f>+'NF-KSF-TRIAL-BAL-2021'!P131+'RA-TRIAL-BAL-2021'!P131+'DES-TRIAL-BAL-2021'!P131+'DMP-TRIAL-BAL-2021'!P131</f>
        <v>0</v>
      </c>
      <c r="X131" s="528">
        <f>+'NF-KSF-TRIAL-BAL-2021'!Q131+'RA-TRIAL-BAL-2021'!Q131+'DES-TRIAL-BAL-2021'!Q131+'DMP-TRIAL-BAL-2021'!Q131</f>
        <v>0</v>
      </c>
      <c r="Y131" s="529">
        <f>+'NF-KSF-TRIAL-BAL-2021'!R131+'RA-TRIAL-BAL-2021'!R131+'DES-TRIAL-BAL-2021'!R131+'DMP-TRIAL-BAL-2021'!R131</f>
        <v>0</v>
      </c>
      <c r="Z131" s="528">
        <f>+'NF-KSF-TRIAL-BAL-2021'!S131+'RA-TRIAL-BAL-2021'!S131+'DES-TRIAL-BAL-2021'!S131+'DMP-TRIAL-BAL-2021'!S131</f>
        <v>0</v>
      </c>
      <c r="AA131" s="347">
        <f>+'NF-KSF-TRIAL-BAL-2021'!T131+'RA-TRIAL-BAL-2021'!T131+'DES-TRIAL-BAL-2021'!T131+'DMP-TRIAL-BAL-2021'!T131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262761.02</v>
      </c>
      <c r="Q132" s="325">
        <v>262761.02</v>
      </c>
      <c r="R132" s="324"/>
      <c r="S132" s="29">
        <v>0</v>
      </c>
      <c r="T132" s="28">
        <f>+IF(ABS(+O132+Q132)&lt;=ABS(P132+R132),-O132+P132-Q132+R132,0)</f>
        <v>0</v>
      </c>
      <c r="U132" s="51"/>
      <c r="V132" s="541">
        <f>+'NF-KSF-TRIAL-BAL-2021'!O132+'RA-TRIAL-BAL-2021'!O132+'DES-TRIAL-BAL-2021'!O132+'DMP-TRIAL-BAL-2021'!O132</f>
        <v>0</v>
      </c>
      <c r="W132" s="529">
        <f>+'NF-KSF-TRIAL-BAL-2021'!P132+'RA-TRIAL-BAL-2021'!P132+'DES-TRIAL-BAL-2021'!P132+'DMP-TRIAL-BAL-2021'!P132</f>
        <v>0</v>
      </c>
      <c r="X132" s="528">
        <f>+'NF-KSF-TRIAL-BAL-2021'!Q132+'RA-TRIAL-BAL-2021'!Q132+'DES-TRIAL-BAL-2021'!Q132+'DMP-TRIAL-BAL-2021'!Q132</f>
        <v>0</v>
      </c>
      <c r="Y132" s="529">
        <f>+'NF-KSF-TRIAL-BAL-2021'!R132+'RA-TRIAL-BAL-2021'!R132+'DES-TRIAL-BAL-2021'!R132+'DMP-TRIAL-BAL-2021'!R132</f>
        <v>0</v>
      </c>
      <c r="Z132" s="528">
        <f>+'NF-KSF-TRIAL-BAL-2021'!S132+'RA-TRIAL-BAL-2021'!S132+'DES-TRIAL-BAL-2021'!S132+'DMP-TRIAL-BAL-2021'!S132</f>
        <v>0</v>
      </c>
      <c r="AA132" s="347">
        <f>+'NF-KSF-TRIAL-BAL-2021'!T132+'RA-TRIAL-BAL-2021'!T132+'DES-TRIAL-BAL-2021'!T132+'DMP-TRIAL-BAL-2021'!T132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262761.02</v>
      </c>
      <c r="AM132" s="326">
        <f t="shared" si="65"/>
        <v>262761.02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>
        <v>14066</v>
      </c>
      <c r="R133" s="324">
        <v>14066</v>
      </c>
      <c r="S133" s="29">
        <v>0</v>
      </c>
      <c r="T133" s="28">
        <f>+IF(ABS(+O133+Q133)&lt;=ABS(P133+R133),-O133+P133-Q133+R133,0)</f>
        <v>0</v>
      </c>
      <c r="U133" s="51"/>
      <c r="V133" s="541">
        <f>+'NF-KSF-TRIAL-BAL-2021'!O133+'RA-TRIAL-BAL-2021'!O133+'DES-TRIAL-BAL-2021'!O133+'DMP-TRIAL-BAL-2021'!O133</f>
        <v>0</v>
      </c>
      <c r="W133" s="529">
        <f>+'NF-KSF-TRIAL-BAL-2021'!P133+'RA-TRIAL-BAL-2021'!P133+'DES-TRIAL-BAL-2021'!P133+'DMP-TRIAL-BAL-2021'!P133</f>
        <v>0</v>
      </c>
      <c r="X133" s="528">
        <f>+'NF-KSF-TRIAL-BAL-2021'!Q133+'RA-TRIAL-BAL-2021'!Q133+'DES-TRIAL-BAL-2021'!Q133+'DMP-TRIAL-BAL-2021'!Q133</f>
        <v>0</v>
      </c>
      <c r="Y133" s="529">
        <f>+'NF-KSF-TRIAL-BAL-2021'!R133+'RA-TRIAL-BAL-2021'!R133+'DES-TRIAL-BAL-2021'!R133+'DMP-TRIAL-BAL-2021'!R133</f>
        <v>0</v>
      </c>
      <c r="Z133" s="528">
        <f>+'NF-KSF-TRIAL-BAL-2021'!S133+'RA-TRIAL-BAL-2021'!S133+'DES-TRIAL-BAL-2021'!S133+'DMP-TRIAL-BAL-2021'!S133</f>
        <v>0</v>
      </c>
      <c r="AA133" s="347">
        <f>+'NF-KSF-TRIAL-BAL-2021'!T133+'RA-TRIAL-BAL-2021'!T133+'DES-TRIAL-BAL-2021'!T133+'DMP-TRIAL-BAL-2021'!T133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14066</v>
      </c>
      <c r="AN133" s="970">
        <f t="shared" si="65"/>
        <v>14066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+'NF-KSF-TRIAL-BAL-2021'!O134+'RA-TRIAL-BAL-2021'!O134+'DES-TRIAL-BAL-2021'!O134+'DMP-TRIAL-BAL-2021'!O134</f>
        <v>0</v>
      </c>
      <c r="W134" s="529">
        <f>+'NF-KSF-TRIAL-BAL-2021'!P134+'RA-TRIAL-BAL-2021'!P134+'DES-TRIAL-BAL-2021'!P134+'DMP-TRIAL-BAL-2021'!P134</f>
        <v>0</v>
      </c>
      <c r="X134" s="528">
        <f>+'NF-KSF-TRIAL-BAL-2021'!Q134+'RA-TRIAL-BAL-2021'!Q134+'DES-TRIAL-BAL-2021'!Q134+'DMP-TRIAL-BAL-2021'!Q134</f>
        <v>0</v>
      </c>
      <c r="Y134" s="529">
        <f>+'NF-KSF-TRIAL-BAL-2021'!R134+'RA-TRIAL-BAL-2021'!R134+'DES-TRIAL-BAL-2021'!R134+'DMP-TRIAL-BAL-2021'!R134</f>
        <v>0</v>
      </c>
      <c r="Z134" s="528">
        <f>+'NF-KSF-TRIAL-BAL-2021'!S134+'RA-TRIAL-BAL-2021'!S134+'DES-TRIAL-BAL-2021'!S134+'DMP-TRIAL-BAL-2021'!S134</f>
        <v>0</v>
      </c>
      <c r="AA134" s="347">
        <f>+'NF-KSF-TRIAL-BAL-2021'!T134+'RA-TRIAL-BAL-2021'!T134+'DES-TRIAL-BAL-2021'!T134+'DMP-TRIAL-BAL-2021'!T134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+'NF-KSF-TRIAL-BAL-2021'!O135+'RA-TRIAL-BAL-2021'!O135+'DES-TRIAL-BAL-2021'!O135+'DMP-TRIAL-BAL-2021'!O135</f>
        <v>0</v>
      </c>
      <c r="W135" s="529">
        <f>+'NF-KSF-TRIAL-BAL-2021'!P135+'RA-TRIAL-BAL-2021'!P135+'DES-TRIAL-BAL-2021'!P135+'DMP-TRIAL-BAL-2021'!P135</f>
        <v>0</v>
      </c>
      <c r="X135" s="528">
        <f>+'NF-KSF-TRIAL-BAL-2021'!Q135+'RA-TRIAL-BAL-2021'!Q135+'DES-TRIAL-BAL-2021'!Q135+'DMP-TRIAL-BAL-2021'!Q135</f>
        <v>0</v>
      </c>
      <c r="Y135" s="529">
        <f>+'NF-KSF-TRIAL-BAL-2021'!R135+'RA-TRIAL-BAL-2021'!R135+'DES-TRIAL-BAL-2021'!R135+'DMP-TRIAL-BAL-2021'!R135</f>
        <v>0</v>
      </c>
      <c r="Z135" s="528">
        <f>+'NF-KSF-TRIAL-BAL-2021'!S135+'RA-TRIAL-BAL-2021'!S135+'DES-TRIAL-BAL-2021'!S135+'DMP-TRIAL-BAL-2021'!S135</f>
        <v>0</v>
      </c>
      <c r="AA135" s="347">
        <f>+'NF-KSF-TRIAL-BAL-2021'!T135+'RA-TRIAL-BAL-2021'!T135+'DES-TRIAL-BAL-2021'!T135+'DMP-TRIAL-BAL-2021'!T135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+'NF-KSF-TRIAL-BAL-2021'!O136+'RA-TRIAL-BAL-2021'!O136+'DES-TRIAL-BAL-2021'!O136+'DMP-TRIAL-BAL-2021'!O136</f>
        <v>0</v>
      </c>
      <c r="W136" s="529">
        <f>+'NF-KSF-TRIAL-BAL-2021'!P136+'RA-TRIAL-BAL-2021'!P136+'DES-TRIAL-BAL-2021'!P136+'DMP-TRIAL-BAL-2021'!P136</f>
        <v>0</v>
      </c>
      <c r="X136" s="528">
        <f>+'NF-KSF-TRIAL-BAL-2021'!Q136+'RA-TRIAL-BAL-2021'!Q136+'DES-TRIAL-BAL-2021'!Q136+'DMP-TRIAL-BAL-2021'!Q136</f>
        <v>0</v>
      </c>
      <c r="Y136" s="529">
        <f>+'NF-KSF-TRIAL-BAL-2021'!R136+'RA-TRIAL-BAL-2021'!R136+'DES-TRIAL-BAL-2021'!R136+'DMP-TRIAL-BAL-2021'!R136</f>
        <v>0</v>
      </c>
      <c r="Z136" s="528">
        <f>+'NF-KSF-TRIAL-BAL-2021'!S136+'RA-TRIAL-BAL-2021'!S136+'DES-TRIAL-BAL-2021'!S136+'DMP-TRIAL-BAL-2021'!S136</f>
        <v>0</v>
      </c>
      <c r="AA136" s="347">
        <f>+'NF-KSF-TRIAL-BAL-2021'!T136+'RA-TRIAL-BAL-2021'!T136+'DES-TRIAL-BAL-2021'!T136+'DMP-TRIAL-BAL-2021'!T136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>
        <v>2021</v>
      </c>
      <c r="P137" s="9">
        <v>0</v>
      </c>
      <c r="Q137" s="325"/>
      <c r="R137" s="324"/>
      <c r="S137" s="27">
        <f>+IF(ABS(+O137+Q137)&gt;=ABS(P137+R137),+O137-P137+Q137-R137,0)</f>
        <v>2021</v>
      </c>
      <c r="T137" s="30">
        <v>0</v>
      </c>
      <c r="U137" s="51"/>
      <c r="V137" s="541">
        <f>+'NF-KSF-TRIAL-BAL-2021'!O137+'RA-TRIAL-BAL-2021'!O137+'DES-TRIAL-BAL-2021'!O137+'DMP-TRIAL-BAL-2021'!O137</f>
        <v>0</v>
      </c>
      <c r="W137" s="529">
        <f>+'NF-KSF-TRIAL-BAL-2021'!P137+'RA-TRIAL-BAL-2021'!P137+'DES-TRIAL-BAL-2021'!P137+'DMP-TRIAL-BAL-2021'!P137</f>
        <v>0</v>
      </c>
      <c r="X137" s="528">
        <f>+'NF-KSF-TRIAL-BAL-2021'!Q137+'RA-TRIAL-BAL-2021'!Q137+'DES-TRIAL-BAL-2021'!Q137+'DMP-TRIAL-BAL-2021'!Q137</f>
        <v>0</v>
      </c>
      <c r="Y137" s="529">
        <f>+'NF-KSF-TRIAL-BAL-2021'!R137+'RA-TRIAL-BAL-2021'!R137+'DES-TRIAL-BAL-2021'!R137+'DMP-TRIAL-BAL-2021'!R137</f>
        <v>0</v>
      </c>
      <c r="Z137" s="528">
        <f>+'NF-KSF-TRIAL-BAL-2021'!S137+'RA-TRIAL-BAL-2021'!S137+'DES-TRIAL-BAL-2021'!S137+'DMP-TRIAL-BAL-2021'!S137</f>
        <v>0</v>
      </c>
      <c r="AA137" s="347">
        <f>+'NF-KSF-TRIAL-BAL-2021'!T137+'RA-TRIAL-BAL-2021'!T137+'DES-TRIAL-BAL-2021'!T137+'DMP-TRIAL-BAL-2021'!T137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2021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2021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+'NF-KSF-TRIAL-BAL-2021'!O138+'RA-TRIAL-BAL-2021'!O138+'DES-TRIAL-BAL-2021'!O138+'DMP-TRIAL-BAL-2021'!O138</f>
        <v>0</v>
      </c>
      <c r="W138" s="529">
        <f>+'NF-KSF-TRIAL-BAL-2021'!P138+'RA-TRIAL-BAL-2021'!P138+'DES-TRIAL-BAL-2021'!P138+'DMP-TRIAL-BAL-2021'!P138</f>
        <v>0</v>
      </c>
      <c r="X138" s="528">
        <f>+'NF-KSF-TRIAL-BAL-2021'!Q138+'RA-TRIAL-BAL-2021'!Q138+'DES-TRIAL-BAL-2021'!Q138+'DMP-TRIAL-BAL-2021'!Q138</f>
        <v>0</v>
      </c>
      <c r="Y138" s="529">
        <f>+'NF-KSF-TRIAL-BAL-2021'!R138+'RA-TRIAL-BAL-2021'!R138+'DES-TRIAL-BAL-2021'!R138+'DMP-TRIAL-BAL-2021'!R138</f>
        <v>0</v>
      </c>
      <c r="Z138" s="528">
        <f>+'NF-KSF-TRIAL-BAL-2021'!S138+'RA-TRIAL-BAL-2021'!S138+'DES-TRIAL-BAL-2021'!S138+'DMP-TRIAL-BAL-2021'!S138</f>
        <v>0</v>
      </c>
      <c r="AA138" s="347">
        <f>+'NF-KSF-TRIAL-BAL-2021'!T138+'RA-TRIAL-BAL-2021'!T138+'DES-TRIAL-BAL-2021'!T138+'DMP-TRIAL-BAL-2021'!T138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+'NF-KSF-TRIAL-BAL-2021'!O139+'RA-TRIAL-BAL-2021'!O139+'DES-TRIAL-BAL-2021'!O139+'DMP-TRIAL-BAL-2021'!O139</f>
        <v>0</v>
      </c>
      <c r="W139" s="529">
        <f>+'NF-KSF-TRIAL-BAL-2021'!P139+'RA-TRIAL-BAL-2021'!P139+'DES-TRIAL-BAL-2021'!P139+'DMP-TRIAL-BAL-2021'!P139</f>
        <v>0</v>
      </c>
      <c r="X139" s="528">
        <f>+'NF-KSF-TRIAL-BAL-2021'!Q139+'RA-TRIAL-BAL-2021'!Q139+'DES-TRIAL-BAL-2021'!Q139+'DMP-TRIAL-BAL-2021'!Q139</f>
        <v>0</v>
      </c>
      <c r="Y139" s="529">
        <f>+'NF-KSF-TRIAL-BAL-2021'!R139+'RA-TRIAL-BAL-2021'!R139+'DES-TRIAL-BAL-2021'!R139+'DMP-TRIAL-BAL-2021'!R139</f>
        <v>0</v>
      </c>
      <c r="Z139" s="528">
        <f>+'NF-KSF-TRIAL-BAL-2021'!S139+'RA-TRIAL-BAL-2021'!S139+'DES-TRIAL-BAL-2021'!S139+'DMP-TRIAL-BAL-2021'!S139</f>
        <v>0</v>
      </c>
      <c r="AA139" s="347">
        <f>+'NF-KSF-TRIAL-BAL-2021'!T139+'RA-TRIAL-BAL-2021'!T139+'DES-TRIAL-BAL-2021'!T139+'DMP-TRIAL-BAL-2021'!T139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+'NF-KSF-TRIAL-BAL-2021'!O140+'RA-TRIAL-BAL-2021'!O140+'DES-TRIAL-BAL-2021'!O140+'DMP-TRIAL-BAL-2021'!O140</f>
        <v>0</v>
      </c>
      <c r="W140" s="529">
        <f>+'NF-KSF-TRIAL-BAL-2021'!P140+'RA-TRIAL-BAL-2021'!P140+'DES-TRIAL-BAL-2021'!P140+'DMP-TRIAL-BAL-2021'!P140</f>
        <v>0</v>
      </c>
      <c r="X140" s="528">
        <f>+'NF-KSF-TRIAL-BAL-2021'!Q140+'RA-TRIAL-BAL-2021'!Q140+'DES-TRIAL-BAL-2021'!Q140+'DMP-TRIAL-BAL-2021'!Q140</f>
        <v>0</v>
      </c>
      <c r="Y140" s="529">
        <f>+'NF-KSF-TRIAL-BAL-2021'!R140+'RA-TRIAL-BAL-2021'!R140+'DES-TRIAL-BAL-2021'!R140+'DMP-TRIAL-BAL-2021'!R140</f>
        <v>0</v>
      </c>
      <c r="Z140" s="528">
        <f>+'NF-KSF-TRIAL-BAL-2021'!S140+'RA-TRIAL-BAL-2021'!S140+'DES-TRIAL-BAL-2021'!S140+'DMP-TRIAL-BAL-2021'!S140</f>
        <v>0</v>
      </c>
      <c r="AA140" s="347">
        <f>+'NF-KSF-TRIAL-BAL-2021'!T140+'RA-TRIAL-BAL-2021'!T140+'DES-TRIAL-BAL-2021'!T140+'DMP-TRIAL-BAL-2021'!T140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+'NF-KSF-TRIAL-BAL-2021'!O141+'RA-TRIAL-BAL-2021'!O141+'DES-TRIAL-BAL-2021'!O141+'DMP-TRIAL-BAL-2021'!O141</f>
        <v>0</v>
      </c>
      <c r="W141" s="529">
        <f>+'NF-KSF-TRIAL-BAL-2021'!P141+'RA-TRIAL-BAL-2021'!P141+'DES-TRIAL-BAL-2021'!P141+'DMP-TRIAL-BAL-2021'!P141</f>
        <v>0</v>
      </c>
      <c r="X141" s="528">
        <f>+'NF-KSF-TRIAL-BAL-2021'!Q141+'RA-TRIAL-BAL-2021'!Q141+'DES-TRIAL-BAL-2021'!Q141+'DMP-TRIAL-BAL-2021'!Q141</f>
        <v>0</v>
      </c>
      <c r="Y141" s="529">
        <f>+'NF-KSF-TRIAL-BAL-2021'!R141+'RA-TRIAL-BAL-2021'!R141+'DES-TRIAL-BAL-2021'!R141+'DMP-TRIAL-BAL-2021'!R141</f>
        <v>0</v>
      </c>
      <c r="Z141" s="528">
        <f>+'NF-KSF-TRIAL-BAL-2021'!S141+'RA-TRIAL-BAL-2021'!S141+'DES-TRIAL-BAL-2021'!S141+'DMP-TRIAL-BAL-2021'!S141</f>
        <v>0</v>
      </c>
      <c r="AA141" s="347">
        <f>+'NF-KSF-TRIAL-BAL-2021'!T141+'RA-TRIAL-BAL-2021'!T141+'DES-TRIAL-BAL-2021'!T141+'DMP-TRIAL-BAL-2021'!T141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>
        <v>26015.15</v>
      </c>
      <c r="R142" s="324">
        <v>26015.15</v>
      </c>
      <c r="S142" s="29">
        <v>0</v>
      </c>
      <c r="T142" s="28">
        <f>+IF(ABS(+O142+Q142)&lt;=ABS(P142+R142),-O142+P142-Q142+R142,0)</f>
        <v>0</v>
      </c>
      <c r="U142" s="51"/>
      <c r="V142" s="541">
        <f>+'NF-KSF-TRIAL-BAL-2021'!O142+'RA-TRIAL-BAL-2021'!O142+'DES-TRIAL-BAL-2021'!O142+'DMP-TRIAL-BAL-2021'!O142</f>
        <v>0</v>
      </c>
      <c r="W142" s="529">
        <f>+'NF-KSF-TRIAL-BAL-2021'!P142+'RA-TRIAL-BAL-2021'!P142+'DES-TRIAL-BAL-2021'!P142+'DMP-TRIAL-BAL-2021'!P142</f>
        <v>0</v>
      </c>
      <c r="X142" s="528">
        <f>+'NF-KSF-TRIAL-BAL-2021'!Q142+'RA-TRIAL-BAL-2021'!Q142+'DES-TRIAL-BAL-2021'!Q142+'DMP-TRIAL-BAL-2021'!Q142</f>
        <v>0</v>
      </c>
      <c r="Y142" s="529">
        <f>+'NF-KSF-TRIAL-BAL-2021'!R142+'RA-TRIAL-BAL-2021'!R142+'DES-TRIAL-BAL-2021'!R142+'DMP-TRIAL-BAL-2021'!R142</f>
        <v>0</v>
      </c>
      <c r="Z142" s="528">
        <f>+'NF-KSF-TRIAL-BAL-2021'!S142+'RA-TRIAL-BAL-2021'!S142+'DES-TRIAL-BAL-2021'!S142+'DMP-TRIAL-BAL-2021'!S142</f>
        <v>0</v>
      </c>
      <c r="AA142" s="347">
        <f>+'NF-KSF-TRIAL-BAL-2021'!T142+'RA-TRIAL-BAL-2021'!T142+'DES-TRIAL-BAL-2021'!T142+'DMP-TRIAL-BAL-2021'!T142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26015.15</v>
      </c>
      <c r="AN142" s="970">
        <f t="shared" si="65"/>
        <v>26015.15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+'NF-KSF-TRIAL-BAL-2021'!O143+'RA-TRIAL-BAL-2021'!O143+'DES-TRIAL-BAL-2021'!O143+'DMP-TRIAL-BAL-2021'!O143</f>
        <v>0</v>
      </c>
      <c r="W143" s="529">
        <f>+'NF-KSF-TRIAL-BAL-2021'!P143+'RA-TRIAL-BAL-2021'!P143+'DES-TRIAL-BAL-2021'!P143+'DMP-TRIAL-BAL-2021'!P143</f>
        <v>0</v>
      </c>
      <c r="X143" s="528">
        <f>+'NF-KSF-TRIAL-BAL-2021'!Q143+'RA-TRIAL-BAL-2021'!Q143+'DES-TRIAL-BAL-2021'!Q143+'DMP-TRIAL-BAL-2021'!Q143</f>
        <v>0</v>
      </c>
      <c r="Y143" s="529">
        <f>+'NF-KSF-TRIAL-BAL-2021'!R143+'RA-TRIAL-BAL-2021'!R143+'DES-TRIAL-BAL-2021'!R143+'DMP-TRIAL-BAL-2021'!R143</f>
        <v>0</v>
      </c>
      <c r="Z143" s="528">
        <f>+'NF-KSF-TRIAL-BAL-2021'!S143+'RA-TRIAL-BAL-2021'!S143+'DES-TRIAL-BAL-2021'!S143+'DMP-TRIAL-BAL-2021'!S143</f>
        <v>0</v>
      </c>
      <c r="AA143" s="347">
        <f>+'NF-KSF-TRIAL-BAL-2021'!T143+'RA-TRIAL-BAL-2021'!T143+'DES-TRIAL-BAL-2021'!T143+'DMP-TRIAL-BAL-2021'!T143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+'NF-KSF-TRIAL-BAL-2021'!O144+'RA-TRIAL-BAL-2021'!O144+'DES-TRIAL-BAL-2021'!O144+'DMP-TRIAL-BAL-2021'!O144</f>
        <v>0</v>
      </c>
      <c r="W144" s="529">
        <f>+'NF-KSF-TRIAL-BAL-2021'!P144+'RA-TRIAL-BAL-2021'!P144+'DES-TRIAL-BAL-2021'!P144+'DMP-TRIAL-BAL-2021'!P144</f>
        <v>0</v>
      </c>
      <c r="X144" s="528">
        <f>+'NF-KSF-TRIAL-BAL-2021'!Q144+'RA-TRIAL-BAL-2021'!Q144+'DES-TRIAL-BAL-2021'!Q144+'DMP-TRIAL-BAL-2021'!Q144</f>
        <v>0</v>
      </c>
      <c r="Y144" s="529">
        <f>+'NF-KSF-TRIAL-BAL-2021'!R144+'RA-TRIAL-BAL-2021'!R144+'DES-TRIAL-BAL-2021'!R144+'DMP-TRIAL-BAL-2021'!R144</f>
        <v>0</v>
      </c>
      <c r="Z144" s="528">
        <f>+'NF-KSF-TRIAL-BAL-2021'!S144+'RA-TRIAL-BAL-2021'!S144+'DES-TRIAL-BAL-2021'!S144+'DMP-TRIAL-BAL-2021'!S144</f>
        <v>0</v>
      </c>
      <c r="AA144" s="347">
        <f>+'NF-KSF-TRIAL-BAL-2021'!T144+'RA-TRIAL-BAL-2021'!T144+'DES-TRIAL-BAL-2021'!T144+'DMP-TRIAL-BAL-2021'!T144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+'NF-KSF-TRIAL-BAL-2021'!O145+'RA-TRIAL-BAL-2021'!O145+'DES-TRIAL-BAL-2021'!O145+'DMP-TRIAL-BAL-2021'!O145</f>
        <v>0</v>
      </c>
      <c r="W145" s="529">
        <f>+'NF-KSF-TRIAL-BAL-2021'!P145+'RA-TRIAL-BAL-2021'!P145+'DES-TRIAL-BAL-2021'!P145+'DMP-TRIAL-BAL-2021'!P145</f>
        <v>0</v>
      </c>
      <c r="X145" s="528">
        <f>+'NF-KSF-TRIAL-BAL-2021'!Q145+'RA-TRIAL-BAL-2021'!Q145+'DES-TRIAL-BAL-2021'!Q145+'DMP-TRIAL-BAL-2021'!Q145</f>
        <v>0</v>
      </c>
      <c r="Y145" s="529">
        <f>+'NF-KSF-TRIAL-BAL-2021'!R145+'RA-TRIAL-BAL-2021'!R145+'DES-TRIAL-BAL-2021'!R145+'DMP-TRIAL-BAL-2021'!R145</f>
        <v>0</v>
      </c>
      <c r="Z145" s="528">
        <f>+'NF-KSF-TRIAL-BAL-2021'!S145+'RA-TRIAL-BAL-2021'!S145+'DES-TRIAL-BAL-2021'!S145+'DMP-TRIAL-BAL-2021'!S145</f>
        <v>0</v>
      </c>
      <c r="AA145" s="347">
        <f>+'NF-KSF-TRIAL-BAL-2021'!T145+'RA-TRIAL-BAL-2021'!T145+'DES-TRIAL-BAL-2021'!T145+'DMP-TRIAL-BAL-2021'!T145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/>
      <c r="Q146" s="325">
        <v>181130</v>
      </c>
      <c r="R146" s="324">
        <v>181130</v>
      </c>
      <c r="S146" s="29">
        <v>0</v>
      </c>
      <c r="T146" s="28">
        <f>+IF(ABS(+O146+Q146)&lt;=ABS(P146+R146),-O146+P146-Q146+R146,0)</f>
        <v>0</v>
      </c>
      <c r="U146" s="51"/>
      <c r="V146" s="541">
        <f>+'NF-KSF-TRIAL-BAL-2021'!O146+'RA-TRIAL-BAL-2021'!O146+'DES-TRIAL-BAL-2021'!O146+'DMP-TRIAL-BAL-2021'!O146</f>
        <v>0</v>
      </c>
      <c r="W146" s="529">
        <f>+'NF-KSF-TRIAL-BAL-2021'!P146+'RA-TRIAL-BAL-2021'!P146+'DES-TRIAL-BAL-2021'!P146+'DMP-TRIAL-BAL-2021'!P146</f>
        <v>0</v>
      </c>
      <c r="X146" s="528">
        <f>+'NF-KSF-TRIAL-BAL-2021'!Q146+'RA-TRIAL-BAL-2021'!Q146+'DES-TRIAL-BAL-2021'!Q146+'DMP-TRIAL-BAL-2021'!Q146</f>
        <v>30682.89</v>
      </c>
      <c r="Y146" s="529">
        <f>+'NF-KSF-TRIAL-BAL-2021'!R146+'RA-TRIAL-BAL-2021'!R146+'DES-TRIAL-BAL-2021'!R146+'DMP-TRIAL-BAL-2021'!R146</f>
        <v>30682.89</v>
      </c>
      <c r="Z146" s="528">
        <f>+'NF-KSF-TRIAL-BAL-2021'!S146+'RA-TRIAL-BAL-2021'!S146+'DES-TRIAL-BAL-2021'!S146+'DMP-TRIAL-BAL-2021'!S146</f>
        <v>0</v>
      </c>
      <c r="AA146" s="347">
        <f>+'NF-KSF-TRIAL-BAL-2021'!T146+'RA-TRIAL-BAL-2021'!T146+'DES-TRIAL-BAL-2021'!T146+'DMP-TRIAL-BAL-2021'!T146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211812.89</v>
      </c>
      <c r="AN146" s="970">
        <f t="shared" si="65"/>
        <v>211812.89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+'NF-KSF-TRIAL-BAL-2021'!O147+'RA-TRIAL-BAL-2021'!O147+'DES-TRIAL-BAL-2021'!O147+'DMP-TRIAL-BAL-2021'!O147</f>
        <v>0</v>
      </c>
      <c r="W147" s="529">
        <f>+'NF-KSF-TRIAL-BAL-2021'!P147+'RA-TRIAL-BAL-2021'!P147+'DES-TRIAL-BAL-2021'!P147+'DMP-TRIAL-BAL-2021'!P147</f>
        <v>0</v>
      </c>
      <c r="X147" s="528">
        <f>+'NF-KSF-TRIAL-BAL-2021'!Q147+'RA-TRIAL-BAL-2021'!Q147+'DES-TRIAL-BAL-2021'!Q147+'DMP-TRIAL-BAL-2021'!Q147</f>
        <v>0</v>
      </c>
      <c r="Y147" s="529">
        <f>+'NF-KSF-TRIAL-BAL-2021'!R147+'RA-TRIAL-BAL-2021'!R147+'DES-TRIAL-BAL-2021'!R147+'DMP-TRIAL-BAL-2021'!R147</f>
        <v>0</v>
      </c>
      <c r="Z147" s="528">
        <f>+'NF-KSF-TRIAL-BAL-2021'!S147+'RA-TRIAL-BAL-2021'!S147+'DES-TRIAL-BAL-2021'!S147+'DMP-TRIAL-BAL-2021'!S147</f>
        <v>0</v>
      </c>
      <c r="AA147" s="347">
        <f>+'NF-KSF-TRIAL-BAL-2021'!T147+'RA-TRIAL-BAL-2021'!T147+'DES-TRIAL-BAL-2021'!T147+'DMP-TRIAL-BAL-2021'!T147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+'NF-KSF-TRIAL-BAL-2021'!O148+'RA-TRIAL-BAL-2021'!O148+'DES-TRIAL-BAL-2021'!O148+'DMP-TRIAL-BAL-2021'!O148</f>
        <v>0</v>
      </c>
      <c r="W148" s="529">
        <f>+'NF-KSF-TRIAL-BAL-2021'!P148+'RA-TRIAL-BAL-2021'!P148+'DES-TRIAL-BAL-2021'!P148+'DMP-TRIAL-BAL-2021'!P148</f>
        <v>0</v>
      </c>
      <c r="X148" s="528">
        <f>+'NF-KSF-TRIAL-BAL-2021'!Q148+'RA-TRIAL-BAL-2021'!Q148+'DES-TRIAL-BAL-2021'!Q148+'DMP-TRIAL-BAL-2021'!Q148</f>
        <v>0</v>
      </c>
      <c r="Y148" s="529">
        <f>+'NF-KSF-TRIAL-BAL-2021'!R148+'RA-TRIAL-BAL-2021'!R148+'DES-TRIAL-BAL-2021'!R148+'DMP-TRIAL-BAL-2021'!R148</f>
        <v>0</v>
      </c>
      <c r="Z148" s="528">
        <f>+'NF-KSF-TRIAL-BAL-2021'!S148+'RA-TRIAL-BAL-2021'!S148+'DES-TRIAL-BAL-2021'!S148+'DMP-TRIAL-BAL-2021'!S148</f>
        <v>0</v>
      </c>
      <c r="AA148" s="347">
        <f>+'NF-KSF-TRIAL-BAL-2021'!T148+'RA-TRIAL-BAL-2021'!T148+'DES-TRIAL-BAL-2021'!T148+'DMP-TRIAL-BAL-2021'!T148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+'NF-KSF-TRIAL-BAL-2021'!O149+'RA-TRIAL-BAL-2021'!O149+'DES-TRIAL-BAL-2021'!O149+'DMP-TRIAL-BAL-2021'!O149</f>
        <v>0</v>
      </c>
      <c r="W149" s="529">
        <f>+'NF-KSF-TRIAL-BAL-2021'!P149+'RA-TRIAL-BAL-2021'!P149+'DES-TRIAL-BAL-2021'!P149+'DMP-TRIAL-BAL-2021'!P149</f>
        <v>0</v>
      </c>
      <c r="X149" s="528">
        <f>+'NF-KSF-TRIAL-BAL-2021'!Q149+'RA-TRIAL-BAL-2021'!Q149+'DES-TRIAL-BAL-2021'!Q149+'DMP-TRIAL-BAL-2021'!Q149</f>
        <v>0</v>
      </c>
      <c r="Y149" s="529">
        <f>+'NF-KSF-TRIAL-BAL-2021'!R149+'RA-TRIAL-BAL-2021'!R149+'DES-TRIAL-BAL-2021'!R149+'DMP-TRIAL-BAL-2021'!R149</f>
        <v>0</v>
      </c>
      <c r="Z149" s="528">
        <f>+'NF-KSF-TRIAL-BAL-2021'!S149+'RA-TRIAL-BAL-2021'!S149+'DES-TRIAL-BAL-2021'!S149+'DMP-TRIAL-BAL-2021'!S149</f>
        <v>0</v>
      </c>
      <c r="AA149" s="347">
        <f>+'NF-KSF-TRIAL-BAL-2021'!T149+'RA-TRIAL-BAL-2021'!T149+'DES-TRIAL-BAL-2021'!T149+'DMP-TRIAL-BAL-2021'!T149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+'NF-KSF-TRIAL-BAL-2021'!O150+'RA-TRIAL-BAL-2021'!O150+'DES-TRIAL-BAL-2021'!O150+'DMP-TRIAL-BAL-2021'!O150</f>
        <v>0</v>
      </c>
      <c r="W150" s="529">
        <f>+'NF-KSF-TRIAL-BAL-2021'!P150+'RA-TRIAL-BAL-2021'!P150+'DES-TRIAL-BAL-2021'!P150+'DMP-TRIAL-BAL-2021'!P150</f>
        <v>0</v>
      </c>
      <c r="X150" s="528">
        <f>+'NF-KSF-TRIAL-BAL-2021'!Q150+'RA-TRIAL-BAL-2021'!Q150+'DES-TRIAL-BAL-2021'!Q150+'DMP-TRIAL-BAL-2021'!Q150</f>
        <v>0</v>
      </c>
      <c r="Y150" s="529">
        <f>+'NF-KSF-TRIAL-BAL-2021'!R150+'RA-TRIAL-BAL-2021'!R150+'DES-TRIAL-BAL-2021'!R150+'DMP-TRIAL-BAL-2021'!R150</f>
        <v>0</v>
      </c>
      <c r="Z150" s="528">
        <f>+'NF-KSF-TRIAL-BAL-2021'!S150+'RA-TRIAL-BAL-2021'!S150+'DES-TRIAL-BAL-2021'!S150+'DMP-TRIAL-BAL-2021'!S150</f>
        <v>0</v>
      </c>
      <c r="AA150" s="347">
        <f>+'NF-KSF-TRIAL-BAL-2021'!T150+'RA-TRIAL-BAL-2021'!T150+'DES-TRIAL-BAL-2021'!T150+'DMP-TRIAL-BAL-2021'!T150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+'NF-KSF-TRIAL-BAL-2021'!O151+'RA-TRIAL-BAL-2021'!O151+'DES-TRIAL-BAL-2021'!O151+'DMP-TRIAL-BAL-2021'!O151</f>
        <v>0</v>
      </c>
      <c r="W151" s="529">
        <f>+'NF-KSF-TRIAL-BAL-2021'!P151+'RA-TRIAL-BAL-2021'!P151+'DES-TRIAL-BAL-2021'!P151+'DMP-TRIAL-BAL-2021'!P151</f>
        <v>0</v>
      </c>
      <c r="X151" s="528">
        <f>+'NF-KSF-TRIAL-BAL-2021'!Q151+'RA-TRIAL-BAL-2021'!Q151+'DES-TRIAL-BAL-2021'!Q151+'DMP-TRIAL-BAL-2021'!Q151</f>
        <v>0</v>
      </c>
      <c r="Y151" s="529">
        <f>+'NF-KSF-TRIAL-BAL-2021'!R151+'RA-TRIAL-BAL-2021'!R151+'DES-TRIAL-BAL-2021'!R151+'DMP-TRIAL-BAL-2021'!R151</f>
        <v>0</v>
      </c>
      <c r="Z151" s="528">
        <f>+'NF-KSF-TRIAL-BAL-2021'!S151+'RA-TRIAL-BAL-2021'!S151+'DES-TRIAL-BAL-2021'!S151+'DMP-TRIAL-BAL-2021'!S151</f>
        <v>0</v>
      </c>
      <c r="AA151" s="347">
        <f>+'NF-KSF-TRIAL-BAL-2021'!T151+'RA-TRIAL-BAL-2021'!T151+'DES-TRIAL-BAL-2021'!T151+'DMP-TRIAL-BAL-2021'!T151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+'NF-KSF-TRIAL-BAL-2021'!O152+'RA-TRIAL-BAL-2021'!O152+'DES-TRIAL-BAL-2021'!O152+'DMP-TRIAL-BAL-2021'!O152</f>
        <v>0</v>
      </c>
      <c r="W152" s="529">
        <f>+'NF-KSF-TRIAL-BAL-2021'!P152+'RA-TRIAL-BAL-2021'!P152+'DES-TRIAL-BAL-2021'!P152+'DMP-TRIAL-BAL-2021'!P152</f>
        <v>0</v>
      </c>
      <c r="X152" s="528">
        <f>+'NF-KSF-TRIAL-BAL-2021'!Q152+'RA-TRIAL-BAL-2021'!Q152+'DES-TRIAL-BAL-2021'!Q152+'DMP-TRIAL-BAL-2021'!Q152</f>
        <v>0</v>
      </c>
      <c r="Y152" s="529">
        <f>+'NF-KSF-TRIAL-BAL-2021'!R152+'RA-TRIAL-BAL-2021'!R152+'DES-TRIAL-BAL-2021'!R152+'DMP-TRIAL-BAL-2021'!R152</f>
        <v>0</v>
      </c>
      <c r="Z152" s="528">
        <f>+'NF-KSF-TRIAL-BAL-2021'!S152+'RA-TRIAL-BAL-2021'!S152+'DES-TRIAL-BAL-2021'!S152+'DMP-TRIAL-BAL-2021'!S152</f>
        <v>0</v>
      </c>
      <c r="AA152" s="347">
        <f>+'NF-KSF-TRIAL-BAL-2021'!T152+'RA-TRIAL-BAL-2021'!T152+'DES-TRIAL-BAL-2021'!T152+'DMP-TRIAL-BAL-2021'!T152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+'NF-KSF-TRIAL-BAL-2021'!O153+'RA-TRIAL-BAL-2021'!O153+'DES-TRIAL-BAL-2021'!O153+'DMP-TRIAL-BAL-2021'!O153</f>
        <v>0</v>
      </c>
      <c r="W153" s="529">
        <f>+'NF-KSF-TRIAL-BAL-2021'!P153+'RA-TRIAL-BAL-2021'!P153+'DES-TRIAL-BAL-2021'!P153+'DMP-TRIAL-BAL-2021'!P153</f>
        <v>0</v>
      </c>
      <c r="X153" s="528">
        <f>+'NF-KSF-TRIAL-BAL-2021'!Q153+'RA-TRIAL-BAL-2021'!Q153+'DES-TRIAL-BAL-2021'!Q153+'DMP-TRIAL-BAL-2021'!Q153</f>
        <v>0</v>
      </c>
      <c r="Y153" s="529">
        <f>+'NF-KSF-TRIAL-BAL-2021'!R153+'RA-TRIAL-BAL-2021'!R153+'DES-TRIAL-BAL-2021'!R153+'DMP-TRIAL-BAL-2021'!R153</f>
        <v>0</v>
      </c>
      <c r="Z153" s="528">
        <f>+'NF-KSF-TRIAL-BAL-2021'!S153+'RA-TRIAL-BAL-2021'!S153+'DES-TRIAL-BAL-2021'!S153+'DMP-TRIAL-BAL-2021'!S153</f>
        <v>0</v>
      </c>
      <c r="AA153" s="347">
        <f>+'NF-KSF-TRIAL-BAL-2021'!T153+'RA-TRIAL-BAL-2021'!T153+'DES-TRIAL-BAL-2021'!T153+'DMP-TRIAL-BAL-2021'!T153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+'NF-KSF-TRIAL-BAL-2021'!O154+'RA-TRIAL-BAL-2021'!O154+'DES-TRIAL-BAL-2021'!O154+'DMP-TRIAL-BAL-2021'!O154</f>
        <v>0</v>
      </c>
      <c r="W154" s="529">
        <f>+'NF-KSF-TRIAL-BAL-2021'!P154+'RA-TRIAL-BAL-2021'!P154+'DES-TRIAL-BAL-2021'!P154+'DMP-TRIAL-BAL-2021'!P154</f>
        <v>0</v>
      </c>
      <c r="X154" s="528">
        <f>+'NF-KSF-TRIAL-BAL-2021'!Q154+'RA-TRIAL-BAL-2021'!Q154+'DES-TRIAL-BAL-2021'!Q154+'DMP-TRIAL-BAL-2021'!Q154</f>
        <v>0</v>
      </c>
      <c r="Y154" s="529">
        <f>+'NF-KSF-TRIAL-BAL-2021'!R154+'RA-TRIAL-BAL-2021'!R154+'DES-TRIAL-BAL-2021'!R154+'DMP-TRIAL-BAL-2021'!R154</f>
        <v>0</v>
      </c>
      <c r="Z154" s="528">
        <f>+'NF-KSF-TRIAL-BAL-2021'!S154+'RA-TRIAL-BAL-2021'!S154+'DES-TRIAL-BAL-2021'!S154+'DMP-TRIAL-BAL-2021'!S154</f>
        <v>0</v>
      </c>
      <c r="AA154" s="347">
        <f>+'NF-KSF-TRIAL-BAL-2021'!T154+'RA-TRIAL-BAL-2021'!T154+'DES-TRIAL-BAL-2021'!T154+'DMP-TRIAL-BAL-2021'!T154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+'NF-KSF-TRIAL-BAL-2021'!O155+'RA-TRIAL-BAL-2021'!O155+'DES-TRIAL-BAL-2021'!O155+'DMP-TRIAL-BAL-2021'!O155</f>
        <v>0</v>
      </c>
      <c r="W155" s="529">
        <f>+'NF-KSF-TRIAL-BAL-2021'!P155+'RA-TRIAL-BAL-2021'!P155+'DES-TRIAL-BAL-2021'!P155+'DMP-TRIAL-BAL-2021'!P155</f>
        <v>0</v>
      </c>
      <c r="X155" s="528">
        <f>+'NF-KSF-TRIAL-BAL-2021'!Q155+'RA-TRIAL-BAL-2021'!Q155+'DES-TRIAL-BAL-2021'!Q155+'DMP-TRIAL-BAL-2021'!Q155</f>
        <v>0</v>
      </c>
      <c r="Y155" s="529">
        <f>+'NF-KSF-TRIAL-BAL-2021'!R155+'RA-TRIAL-BAL-2021'!R155+'DES-TRIAL-BAL-2021'!R155+'DMP-TRIAL-BAL-2021'!R155</f>
        <v>0</v>
      </c>
      <c r="Z155" s="528">
        <f>+'NF-KSF-TRIAL-BAL-2021'!S155+'RA-TRIAL-BAL-2021'!S155+'DES-TRIAL-BAL-2021'!S155+'DMP-TRIAL-BAL-2021'!S155</f>
        <v>0</v>
      </c>
      <c r="AA155" s="347">
        <f>+'NF-KSF-TRIAL-BAL-2021'!T155+'RA-TRIAL-BAL-2021'!T155+'DES-TRIAL-BAL-2021'!T155+'DMP-TRIAL-BAL-2021'!T155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+'NF-KSF-TRIAL-BAL-2021'!O156+'RA-TRIAL-BAL-2021'!O156+'DES-TRIAL-BAL-2021'!O156+'DMP-TRIAL-BAL-2021'!O156</f>
        <v>0</v>
      </c>
      <c r="W156" s="529">
        <f>+'NF-KSF-TRIAL-BAL-2021'!P156+'RA-TRIAL-BAL-2021'!P156+'DES-TRIAL-BAL-2021'!P156+'DMP-TRIAL-BAL-2021'!P156</f>
        <v>0</v>
      </c>
      <c r="X156" s="528">
        <f>+'NF-KSF-TRIAL-BAL-2021'!Q156+'RA-TRIAL-BAL-2021'!Q156+'DES-TRIAL-BAL-2021'!Q156+'DMP-TRIAL-BAL-2021'!Q156</f>
        <v>0</v>
      </c>
      <c r="Y156" s="529">
        <f>+'NF-KSF-TRIAL-BAL-2021'!R156+'RA-TRIAL-BAL-2021'!R156+'DES-TRIAL-BAL-2021'!R156+'DMP-TRIAL-BAL-2021'!R156</f>
        <v>0</v>
      </c>
      <c r="Z156" s="528">
        <f>+'NF-KSF-TRIAL-BAL-2021'!S156+'RA-TRIAL-BAL-2021'!S156+'DES-TRIAL-BAL-2021'!S156+'DMP-TRIAL-BAL-2021'!S156</f>
        <v>0</v>
      </c>
      <c r="AA156" s="347">
        <f>+'NF-KSF-TRIAL-BAL-2021'!T156+'RA-TRIAL-BAL-2021'!T156+'DES-TRIAL-BAL-2021'!T156+'DMP-TRIAL-BAL-2021'!T156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+'NF-KSF-TRIAL-BAL-2021'!O157+'RA-TRIAL-BAL-2021'!O157+'DES-TRIAL-BAL-2021'!O157+'DMP-TRIAL-BAL-2021'!O157</f>
        <v>0</v>
      </c>
      <c r="W157" s="529">
        <f>+'NF-KSF-TRIAL-BAL-2021'!P157+'RA-TRIAL-BAL-2021'!P157+'DES-TRIAL-BAL-2021'!P157+'DMP-TRIAL-BAL-2021'!P157</f>
        <v>0</v>
      </c>
      <c r="X157" s="528">
        <f>+'NF-KSF-TRIAL-BAL-2021'!Q157+'RA-TRIAL-BAL-2021'!Q157+'DES-TRIAL-BAL-2021'!Q157+'DMP-TRIAL-BAL-2021'!Q157</f>
        <v>0</v>
      </c>
      <c r="Y157" s="529">
        <f>+'NF-KSF-TRIAL-BAL-2021'!R157+'RA-TRIAL-BAL-2021'!R157+'DES-TRIAL-BAL-2021'!R157+'DMP-TRIAL-BAL-2021'!R157</f>
        <v>0</v>
      </c>
      <c r="Z157" s="528">
        <f>+'NF-KSF-TRIAL-BAL-2021'!S157+'RA-TRIAL-BAL-2021'!S157+'DES-TRIAL-BAL-2021'!S157+'DMP-TRIAL-BAL-2021'!S157</f>
        <v>0</v>
      </c>
      <c r="AA157" s="347">
        <f>+'NF-KSF-TRIAL-BAL-2021'!T157+'RA-TRIAL-BAL-2021'!T157+'DES-TRIAL-BAL-2021'!T157+'DMP-TRIAL-BAL-2021'!T157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+'NF-KSF-TRIAL-BAL-2021'!O158+'RA-TRIAL-BAL-2021'!O158+'DES-TRIAL-BAL-2021'!O158+'DMP-TRIAL-BAL-2021'!O158</f>
        <v>0</v>
      </c>
      <c r="W158" s="529">
        <f>+'NF-KSF-TRIAL-BAL-2021'!P158+'RA-TRIAL-BAL-2021'!P158+'DES-TRIAL-BAL-2021'!P158+'DMP-TRIAL-BAL-2021'!P158</f>
        <v>0</v>
      </c>
      <c r="X158" s="528">
        <f>+'NF-KSF-TRIAL-BAL-2021'!Q158+'RA-TRIAL-BAL-2021'!Q158+'DES-TRIAL-BAL-2021'!Q158+'DMP-TRIAL-BAL-2021'!Q158</f>
        <v>0</v>
      </c>
      <c r="Y158" s="529">
        <f>+'NF-KSF-TRIAL-BAL-2021'!R158+'RA-TRIAL-BAL-2021'!R158+'DES-TRIAL-BAL-2021'!R158+'DMP-TRIAL-BAL-2021'!R158</f>
        <v>0</v>
      </c>
      <c r="Z158" s="528">
        <f>+'NF-KSF-TRIAL-BAL-2021'!S158+'RA-TRIAL-BAL-2021'!S158+'DES-TRIAL-BAL-2021'!S158+'DMP-TRIAL-BAL-2021'!S158</f>
        <v>0</v>
      </c>
      <c r="AA158" s="347">
        <f>+'NF-KSF-TRIAL-BAL-2021'!T158+'RA-TRIAL-BAL-2021'!T158+'DES-TRIAL-BAL-2021'!T158+'DMP-TRIAL-BAL-2021'!T158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+'NF-KSF-TRIAL-BAL-2021'!O159+'RA-TRIAL-BAL-2021'!O159+'DES-TRIAL-BAL-2021'!O159+'DMP-TRIAL-BAL-2021'!O159</f>
        <v>0</v>
      </c>
      <c r="W159" s="529">
        <f>+'NF-KSF-TRIAL-BAL-2021'!P159+'RA-TRIAL-BAL-2021'!P159+'DES-TRIAL-BAL-2021'!P159+'DMP-TRIAL-BAL-2021'!P159</f>
        <v>0</v>
      </c>
      <c r="X159" s="528">
        <f>+'NF-KSF-TRIAL-BAL-2021'!Q159+'RA-TRIAL-BAL-2021'!Q159+'DES-TRIAL-BAL-2021'!Q159+'DMP-TRIAL-BAL-2021'!Q159</f>
        <v>0</v>
      </c>
      <c r="Y159" s="529">
        <f>+'NF-KSF-TRIAL-BAL-2021'!R159+'RA-TRIAL-BAL-2021'!R159+'DES-TRIAL-BAL-2021'!R159+'DMP-TRIAL-BAL-2021'!R159</f>
        <v>0</v>
      </c>
      <c r="Z159" s="528">
        <f>+'NF-KSF-TRIAL-BAL-2021'!S159+'RA-TRIAL-BAL-2021'!S159+'DES-TRIAL-BAL-2021'!S159+'DMP-TRIAL-BAL-2021'!S159</f>
        <v>0</v>
      </c>
      <c r="AA159" s="347">
        <f>+'NF-KSF-TRIAL-BAL-2021'!T159+'RA-TRIAL-BAL-2021'!T159+'DES-TRIAL-BAL-2021'!T159+'DMP-TRIAL-BAL-2021'!T159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+'NF-KSF-TRIAL-BAL-2021'!O160+'RA-TRIAL-BAL-2021'!O160+'DES-TRIAL-BAL-2021'!O160+'DMP-TRIAL-BAL-2021'!O160</f>
        <v>0</v>
      </c>
      <c r="W160" s="529">
        <f>+'NF-KSF-TRIAL-BAL-2021'!P160+'RA-TRIAL-BAL-2021'!P160+'DES-TRIAL-BAL-2021'!P160+'DMP-TRIAL-BAL-2021'!P160</f>
        <v>0</v>
      </c>
      <c r="X160" s="528">
        <f>+'NF-KSF-TRIAL-BAL-2021'!Q160+'RA-TRIAL-BAL-2021'!Q160+'DES-TRIAL-BAL-2021'!Q160+'DMP-TRIAL-BAL-2021'!Q160</f>
        <v>0</v>
      </c>
      <c r="Y160" s="529">
        <f>+'NF-KSF-TRIAL-BAL-2021'!R160+'RA-TRIAL-BAL-2021'!R160+'DES-TRIAL-BAL-2021'!R160+'DMP-TRIAL-BAL-2021'!R160</f>
        <v>0</v>
      </c>
      <c r="Z160" s="528">
        <f>+'NF-KSF-TRIAL-BAL-2021'!S160+'RA-TRIAL-BAL-2021'!S160+'DES-TRIAL-BAL-2021'!S160+'DMP-TRIAL-BAL-2021'!S160</f>
        <v>0</v>
      </c>
      <c r="AA160" s="347">
        <f>+'NF-KSF-TRIAL-BAL-2021'!T160+'RA-TRIAL-BAL-2021'!T160+'DES-TRIAL-BAL-2021'!T160+'DMP-TRIAL-BAL-2021'!T160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+'NF-KSF-TRIAL-BAL-2021'!O161+'RA-TRIAL-BAL-2021'!O161+'DES-TRIAL-BAL-2021'!O161+'DMP-TRIAL-BAL-2021'!O161</f>
        <v>0</v>
      </c>
      <c r="W161" s="529">
        <f>+'NF-KSF-TRIAL-BAL-2021'!P161+'RA-TRIAL-BAL-2021'!P161+'DES-TRIAL-BAL-2021'!P161+'DMP-TRIAL-BAL-2021'!P161</f>
        <v>0</v>
      </c>
      <c r="X161" s="528">
        <f>+'NF-KSF-TRIAL-BAL-2021'!Q161+'RA-TRIAL-BAL-2021'!Q161+'DES-TRIAL-BAL-2021'!Q161+'DMP-TRIAL-BAL-2021'!Q161</f>
        <v>0</v>
      </c>
      <c r="Y161" s="529">
        <f>+'NF-KSF-TRIAL-BAL-2021'!R161+'RA-TRIAL-BAL-2021'!R161+'DES-TRIAL-BAL-2021'!R161+'DMP-TRIAL-BAL-2021'!R161</f>
        <v>0</v>
      </c>
      <c r="Z161" s="528">
        <f>+'NF-KSF-TRIAL-BAL-2021'!S161+'RA-TRIAL-BAL-2021'!S161+'DES-TRIAL-BAL-2021'!S161+'DMP-TRIAL-BAL-2021'!S161</f>
        <v>0</v>
      </c>
      <c r="AA161" s="347">
        <f>+'NF-KSF-TRIAL-BAL-2021'!T161+'RA-TRIAL-BAL-2021'!T161+'DES-TRIAL-BAL-2021'!T161+'DMP-TRIAL-BAL-2021'!T161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+'NF-KSF-TRIAL-BAL-2021'!O162+'RA-TRIAL-BAL-2021'!O162+'DES-TRIAL-BAL-2021'!O162+'DMP-TRIAL-BAL-2021'!O162</f>
        <v>0</v>
      </c>
      <c r="W162" s="529">
        <f>+'NF-KSF-TRIAL-BAL-2021'!P162+'RA-TRIAL-BAL-2021'!P162+'DES-TRIAL-BAL-2021'!P162+'DMP-TRIAL-BAL-2021'!P162</f>
        <v>0</v>
      </c>
      <c r="X162" s="528">
        <f>+'NF-KSF-TRIAL-BAL-2021'!Q162+'RA-TRIAL-BAL-2021'!Q162+'DES-TRIAL-BAL-2021'!Q162+'DMP-TRIAL-BAL-2021'!Q162</f>
        <v>0</v>
      </c>
      <c r="Y162" s="529">
        <f>+'NF-KSF-TRIAL-BAL-2021'!R162+'RA-TRIAL-BAL-2021'!R162+'DES-TRIAL-BAL-2021'!R162+'DMP-TRIAL-BAL-2021'!R162</f>
        <v>0</v>
      </c>
      <c r="Z162" s="528">
        <f>+'NF-KSF-TRIAL-BAL-2021'!S162+'RA-TRIAL-BAL-2021'!S162+'DES-TRIAL-BAL-2021'!S162+'DMP-TRIAL-BAL-2021'!S162</f>
        <v>0</v>
      </c>
      <c r="AA162" s="347">
        <f>+'NF-KSF-TRIAL-BAL-2021'!T162+'RA-TRIAL-BAL-2021'!T162+'DES-TRIAL-BAL-2021'!T162+'DMP-TRIAL-BAL-2021'!T162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+'NF-KSF-TRIAL-BAL-2021'!O163+'RA-TRIAL-BAL-2021'!O163+'DES-TRIAL-BAL-2021'!O163+'DMP-TRIAL-BAL-2021'!O163</f>
        <v>0</v>
      </c>
      <c r="W163" s="529">
        <f>+'NF-KSF-TRIAL-BAL-2021'!P163+'RA-TRIAL-BAL-2021'!P163+'DES-TRIAL-BAL-2021'!P163+'DMP-TRIAL-BAL-2021'!P163</f>
        <v>0</v>
      </c>
      <c r="X163" s="528">
        <f>+'NF-KSF-TRIAL-BAL-2021'!Q163+'RA-TRIAL-BAL-2021'!Q163+'DES-TRIAL-BAL-2021'!Q163+'DMP-TRIAL-BAL-2021'!Q163</f>
        <v>0</v>
      </c>
      <c r="Y163" s="529">
        <f>+'NF-KSF-TRIAL-BAL-2021'!R163+'RA-TRIAL-BAL-2021'!R163+'DES-TRIAL-BAL-2021'!R163+'DMP-TRIAL-BAL-2021'!R163</f>
        <v>0</v>
      </c>
      <c r="Z163" s="528">
        <f>+'NF-KSF-TRIAL-BAL-2021'!S163+'RA-TRIAL-BAL-2021'!S163+'DES-TRIAL-BAL-2021'!S163+'DMP-TRIAL-BAL-2021'!S163</f>
        <v>0</v>
      </c>
      <c r="AA163" s="347">
        <f>+'NF-KSF-TRIAL-BAL-2021'!T163+'RA-TRIAL-BAL-2021'!T163+'DES-TRIAL-BAL-2021'!T163+'DMP-TRIAL-BAL-2021'!T163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+'NF-KSF-TRIAL-BAL-2021'!O164+'RA-TRIAL-BAL-2021'!O164+'DES-TRIAL-BAL-2021'!O164+'DMP-TRIAL-BAL-2021'!O164</f>
        <v>0</v>
      </c>
      <c r="W164" s="529">
        <f>+'NF-KSF-TRIAL-BAL-2021'!P164+'RA-TRIAL-BAL-2021'!P164+'DES-TRIAL-BAL-2021'!P164+'DMP-TRIAL-BAL-2021'!P164</f>
        <v>0</v>
      </c>
      <c r="X164" s="528">
        <f>+'NF-KSF-TRIAL-BAL-2021'!Q164+'RA-TRIAL-BAL-2021'!Q164+'DES-TRIAL-BAL-2021'!Q164+'DMP-TRIAL-BAL-2021'!Q164</f>
        <v>0</v>
      </c>
      <c r="Y164" s="529">
        <f>+'NF-KSF-TRIAL-BAL-2021'!R164+'RA-TRIAL-BAL-2021'!R164+'DES-TRIAL-BAL-2021'!R164+'DMP-TRIAL-BAL-2021'!R164</f>
        <v>0</v>
      </c>
      <c r="Z164" s="528">
        <f>+'NF-KSF-TRIAL-BAL-2021'!S164+'RA-TRIAL-BAL-2021'!S164+'DES-TRIAL-BAL-2021'!S164+'DMP-TRIAL-BAL-2021'!S164</f>
        <v>0</v>
      </c>
      <c r="AA164" s="347">
        <f>+'NF-KSF-TRIAL-BAL-2021'!T164+'RA-TRIAL-BAL-2021'!T164+'DES-TRIAL-BAL-2021'!T164+'DMP-TRIAL-BAL-2021'!T164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+'NF-KSF-TRIAL-BAL-2021'!O165+'RA-TRIAL-BAL-2021'!O165+'DES-TRIAL-BAL-2021'!O165+'DMP-TRIAL-BAL-2021'!O165</f>
        <v>0</v>
      </c>
      <c r="W165" s="529">
        <f>+'NF-KSF-TRIAL-BAL-2021'!P165+'RA-TRIAL-BAL-2021'!P165+'DES-TRIAL-BAL-2021'!P165+'DMP-TRIAL-BAL-2021'!P165</f>
        <v>0</v>
      </c>
      <c r="X165" s="528">
        <f>+'NF-KSF-TRIAL-BAL-2021'!Q165+'RA-TRIAL-BAL-2021'!Q165+'DES-TRIAL-BAL-2021'!Q165+'DMP-TRIAL-BAL-2021'!Q165</f>
        <v>0</v>
      </c>
      <c r="Y165" s="529">
        <f>+'NF-KSF-TRIAL-BAL-2021'!R165+'RA-TRIAL-BAL-2021'!R165+'DES-TRIAL-BAL-2021'!R165+'DMP-TRIAL-BAL-2021'!R165</f>
        <v>0</v>
      </c>
      <c r="Z165" s="528">
        <f>+'NF-KSF-TRIAL-BAL-2021'!S165+'RA-TRIAL-BAL-2021'!S165+'DES-TRIAL-BAL-2021'!S165+'DMP-TRIAL-BAL-2021'!S165</f>
        <v>0</v>
      </c>
      <c r="AA165" s="347">
        <f>+'NF-KSF-TRIAL-BAL-2021'!T165+'RA-TRIAL-BAL-2021'!T165+'DES-TRIAL-BAL-2021'!T165+'DMP-TRIAL-BAL-2021'!T165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+'NF-KSF-TRIAL-BAL-2021'!O166+'RA-TRIAL-BAL-2021'!O166+'DES-TRIAL-BAL-2021'!O166+'DMP-TRIAL-BAL-2021'!O166</f>
        <v>0</v>
      </c>
      <c r="W166" s="529">
        <f>+'NF-KSF-TRIAL-BAL-2021'!P166+'RA-TRIAL-BAL-2021'!P166+'DES-TRIAL-BAL-2021'!P166+'DMP-TRIAL-BAL-2021'!P166</f>
        <v>0</v>
      </c>
      <c r="X166" s="528">
        <f>+'NF-KSF-TRIAL-BAL-2021'!Q166+'RA-TRIAL-BAL-2021'!Q166+'DES-TRIAL-BAL-2021'!Q166+'DMP-TRIAL-BAL-2021'!Q166</f>
        <v>0</v>
      </c>
      <c r="Y166" s="529">
        <f>+'NF-KSF-TRIAL-BAL-2021'!R166+'RA-TRIAL-BAL-2021'!R166+'DES-TRIAL-BAL-2021'!R166+'DMP-TRIAL-BAL-2021'!R166</f>
        <v>0</v>
      </c>
      <c r="Z166" s="528">
        <f>+'NF-KSF-TRIAL-BAL-2021'!S166+'RA-TRIAL-BAL-2021'!S166+'DES-TRIAL-BAL-2021'!S166+'DMP-TRIAL-BAL-2021'!S166</f>
        <v>0</v>
      </c>
      <c r="AA166" s="347">
        <f>+'NF-KSF-TRIAL-BAL-2021'!T166+'RA-TRIAL-BAL-2021'!T166+'DES-TRIAL-BAL-2021'!T166+'DMP-TRIAL-BAL-2021'!T166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+'NF-KSF-TRIAL-BAL-2021'!O167+'RA-TRIAL-BAL-2021'!O167+'DES-TRIAL-BAL-2021'!O167+'DMP-TRIAL-BAL-2021'!O167</f>
        <v>0</v>
      </c>
      <c r="W167" s="529">
        <f>+'NF-KSF-TRIAL-BAL-2021'!P167+'RA-TRIAL-BAL-2021'!P167+'DES-TRIAL-BAL-2021'!P167+'DMP-TRIAL-BAL-2021'!P167</f>
        <v>0</v>
      </c>
      <c r="X167" s="528">
        <f>+'NF-KSF-TRIAL-BAL-2021'!Q167+'RA-TRIAL-BAL-2021'!Q167+'DES-TRIAL-BAL-2021'!Q167+'DMP-TRIAL-BAL-2021'!Q167</f>
        <v>0</v>
      </c>
      <c r="Y167" s="529">
        <f>+'NF-KSF-TRIAL-BAL-2021'!R167+'RA-TRIAL-BAL-2021'!R167+'DES-TRIAL-BAL-2021'!R167+'DMP-TRIAL-BAL-2021'!R167</f>
        <v>0</v>
      </c>
      <c r="Z167" s="528">
        <f>+'NF-KSF-TRIAL-BAL-2021'!S167+'RA-TRIAL-BAL-2021'!S167+'DES-TRIAL-BAL-2021'!S167+'DMP-TRIAL-BAL-2021'!S167</f>
        <v>0</v>
      </c>
      <c r="AA167" s="347">
        <f>+'NF-KSF-TRIAL-BAL-2021'!T167+'RA-TRIAL-BAL-2021'!T167+'DES-TRIAL-BAL-2021'!T167+'DMP-TRIAL-BAL-2021'!T167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+'NF-KSF-TRIAL-BAL-2021'!O168+'RA-TRIAL-BAL-2021'!O168+'DES-TRIAL-BAL-2021'!O168+'DMP-TRIAL-BAL-2021'!O168</f>
        <v>0</v>
      </c>
      <c r="W168" s="529">
        <f>+'NF-KSF-TRIAL-BAL-2021'!P168+'RA-TRIAL-BAL-2021'!P168+'DES-TRIAL-BAL-2021'!P168+'DMP-TRIAL-BAL-2021'!P168</f>
        <v>0</v>
      </c>
      <c r="X168" s="528">
        <f>+'NF-KSF-TRIAL-BAL-2021'!Q168+'RA-TRIAL-BAL-2021'!Q168+'DES-TRIAL-BAL-2021'!Q168+'DMP-TRIAL-BAL-2021'!Q168</f>
        <v>0</v>
      </c>
      <c r="Y168" s="529">
        <f>+'NF-KSF-TRIAL-BAL-2021'!R168+'RA-TRIAL-BAL-2021'!R168+'DES-TRIAL-BAL-2021'!R168+'DMP-TRIAL-BAL-2021'!R168</f>
        <v>0</v>
      </c>
      <c r="Z168" s="528">
        <f>+'NF-KSF-TRIAL-BAL-2021'!S168+'RA-TRIAL-BAL-2021'!S168+'DES-TRIAL-BAL-2021'!S168+'DMP-TRIAL-BAL-2021'!S168</f>
        <v>0</v>
      </c>
      <c r="AA168" s="347">
        <f>+'NF-KSF-TRIAL-BAL-2021'!T168+'RA-TRIAL-BAL-2021'!T168+'DES-TRIAL-BAL-2021'!T168+'DMP-TRIAL-BAL-2021'!T168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+'NF-KSF-TRIAL-BAL-2021'!O169+'RA-TRIAL-BAL-2021'!O169+'DES-TRIAL-BAL-2021'!O169+'DMP-TRIAL-BAL-2021'!O169</f>
        <v>0</v>
      </c>
      <c r="W169" s="529">
        <f>+'NF-KSF-TRIAL-BAL-2021'!P169+'RA-TRIAL-BAL-2021'!P169+'DES-TRIAL-BAL-2021'!P169+'DMP-TRIAL-BAL-2021'!P169</f>
        <v>0</v>
      </c>
      <c r="X169" s="528">
        <f>+'NF-KSF-TRIAL-BAL-2021'!Q169+'RA-TRIAL-BAL-2021'!Q169+'DES-TRIAL-BAL-2021'!Q169+'DMP-TRIAL-BAL-2021'!Q169</f>
        <v>0</v>
      </c>
      <c r="Y169" s="529">
        <f>+'NF-KSF-TRIAL-BAL-2021'!R169+'RA-TRIAL-BAL-2021'!R169+'DES-TRIAL-BAL-2021'!R169+'DMP-TRIAL-BAL-2021'!R169</f>
        <v>0</v>
      </c>
      <c r="Z169" s="528">
        <f>+'NF-KSF-TRIAL-BAL-2021'!S169+'RA-TRIAL-BAL-2021'!S169+'DES-TRIAL-BAL-2021'!S169+'DMP-TRIAL-BAL-2021'!S169</f>
        <v>0</v>
      </c>
      <c r="AA169" s="347">
        <f>+'NF-KSF-TRIAL-BAL-2021'!T169+'RA-TRIAL-BAL-2021'!T169+'DES-TRIAL-BAL-2021'!T169+'DMP-TRIAL-BAL-2021'!T169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+'NF-KSF-TRIAL-BAL-2021'!O170+'RA-TRIAL-BAL-2021'!O170+'DES-TRIAL-BAL-2021'!O170+'DMP-TRIAL-BAL-2021'!O170</f>
        <v>0</v>
      </c>
      <c r="W170" s="529">
        <f>+'NF-KSF-TRIAL-BAL-2021'!P170+'RA-TRIAL-BAL-2021'!P170+'DES-TRIAL-BAL-2021'!P170+'DMP-TRIAL-BAL-2021'!P170</f>
        <v>0</v>
      </c>
      <c r="X170" s="528">
        <f>+'NF-KSF-TRIAL-BAL-2021'!Q170+'RA-TRIAL-BAL-2021'!Q170+'DES-TRIAL-BAL-2021'!Q170+'DMP-TRIAL-BAL-2021'!Q170</f>
        <v>0</v>
      </c>
      <c r="Y170" s="529">
        <f>+'NF-KSF-TRIAL-BAL-2021'!R170+'RA-TRIAL-BAL-2021'!R170+'DES-TRIAL-BAL-2021'!R170+'DMP-TRIAL-BAL-2021'!R170</f>
        <v>0</v>
      </c>
      <c r="Z170" s="528">
        <f>+'NF-KSF-TRIAL-BAL-2021'!S170+'RA-TRIAL-BAL-2021'!S170+'DES-TRIAL-BAL-2021'!S170+'DMP-TRIAL-BAL-2021'!S170</f>
        <v>0</v>
      </c>
      <c r="AA170" s="347">
        <f>+'NF-KSF-TRIAL-BAL-2021'!T170+'RA-TRIAL-BAL-2021'!T170+'DES-TRIAL-BAL-2021'!T170+'DMP-TRIAL-BAL-2021'!T170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+'NF-KSF-TRIAL-BAL-2021'!O171+'RA-TRIAL-BAL-2021'!O171+'DES-TRIAL-BAL-2021'!O171+'DMP-TRIAL-BAL-2021'!O171</f>
        <v>0</v>
      </c>
      <c r="W171" s="529">
        <f>+'NF-KSF-TRIAL-BAL-2021'!P171+'RA-TRIAL-BAL-2021'!P171+'DES-TRIAL-BAL-2021'!P171+'DMP-TRIAL-BAL-2021'!P171</f>
        <v>0</v>
      </c>
      <c r="X171" s="528">
        <f>+'NF-KSF-TRIAL-BAL-2021'!Q171+'RA-TRIAL-BAL-2021'!Q171+'DES-TRIAL-BAL-2021'!Q171+'DMP-TRIAL-BAL-2021'!Q171</f>
        <v>0</v>
      </c>
      <c r="Y171" s="529">
        <f>+'NF-KSF-TRIAL-BAL-2021'!R171+'RA-TRIAL-BAL-2021'!R171+'DES-TRIAL-BAL-2021'!R171+'DMP-TRIAL-BAL-2021'!R171</f>
        <v>0</v>
      </c>
      <c r="Z171" s="528">
        <f>+'NF-KSF-TRIAL-BAL-2021'!S171+'RA-TRIAL-BAL-2021'!S171+'DES-TRIAL-BAL-2021'!S171+'DMP-TRIAL-BAL-2021'!S171</f>
        <v>0</v>
      </c>
      <c r="AA171" s="347">
        <f>+'NF-KSF-TRIAL-BAL-2021'!T171+'RA-TRIAL-BAL-2021'!T171+'DES-TRIAL-BAL-2021'!T171+'DMP-TRIAL-BAL-2021'!T171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+'NF-KSF-TRIAL-BAL-2021'!O172+'RA-TRIAL-BAL-2021'!O172+'DES-TRIAL-BAL-2021'!O172+'DMP-TRIAL-BAL-2021'!O172</f>
        <v>0</v>
      </c>
      <c r="W172" s="529">
        <f>+'NF-KSF-TRIAL-BAL-2021'!P172+'RA-TRIAL-BAL-2021'!P172+'DES-TRIAL-BAL-2021'!P172+'DMP-TRIAL-BAL-2021'!P172</f>
        <v>0</v>
      </c>
      <c r="X172" s="528">
        <f>+'NF-KSF-TRIAL-BAL-2021'!Q172+'RA-TRIAL-BAL-2021'!Q172+'DES-TRIAL-BAL-2021'!Q172+'DMP-TRIAL-BAL-2021'!Q172</f>
        <v>0</v>
      </c>
      <c r="Y172" s="529">
        <f>+'NF-KSF-TRIAL-BAL-2021'!R172+'RA-TRIAL-BAL-2021'!R172+'DES-TRIAL-BAL-2021'!R172+'DMP-TRIAL-BAL-2021'!R172</f>
        <v>0</v>
      </c>
      <c r="Z172" s="528">
        <f>+'NF-KSF-TRIAL-BAL-2021'!S172+'RA-TRIAL-BAL-2021'!S172+'DES-TRIAL-BAL-2021'!S172+'DMP-TRIAL-BAL-2021'!S172</f>
        <v>0</v>
      </c>
      <c r="AA172" s="347">
        <f>+'NF-KSF-TRIAL-BAL-2021'!T172+'RA-TRIAL-BAL-2021'!T172+'DES-TRIAL-BAL-2021'!T172+'DMP-TRIAL-BAL-2021'!T172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+'NF-KSF-TRIAL-BAL-2021'!O173+'RA-TRIAL-BAL-2021'!O173+'DES-TRIAL-BAL-2021'!O173+'DMP-TRIAL-BAL-2021'!O173</f>
        <v>0</v>
      </c>
      <c r="W173" s="529">
        <f>+'NF-KSF-TRIAL-BAL-2021'!P173+'RA-TRIAL-BAL-2021'!P173+'DES-TRIAL-BAL-2021'!P173+'DMP-TRIAL-BAL-2021'!P173</f>
        <v>0</v>
      </c>
      <c r="X173" s="528">
        <f>+'NF-KSF-TRIAL-BAL-2021'!Q173+'RA-TRIAL-BAL-2021'!Q173+'DES-TRIAL-BAL-2021'!Q173+'DMP-TRIAL-BAL-2021'!Q173</f>
        <v>11.43</v>
      </c>
      <c r="Y173" s="529">
        <f>+'NF-KSF-TRIAL-BAL-2021'!R173+'RA-TRIAL-BAL-2021'!R173+'DES-TRIAL-BAL-2021'!R173+'DMP-TRIAL-BAL-2021'!R173</f>
        <v>11.43</v>
      </c>
      <c r="Z173" s="528">
        <f>+'NF-KSF-TRIAL-BAL-2021'!S173+'RA-TRIAL-BAL-2021'!S173+'DES-TRIAL-BAL-2021'!S173+'DMP-TRIAL-BAL-2021'!S173</f>
        <v>0</v>
      </c>
      <c r="AA173" s="347">
        <f>+'NF-KSF-TRIAL-BAL-2021'!T173+'RA-TRIAL-BAL-2021'!T173+'DES-TRIAL-BAL-2021'!T173+'DMP-TRIAL-BAL-2021'!T173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11.43</v>
      </c>
      <c r="AN173" s="970">
        <f t="shared" si="91"/>
        <v>11.43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+'NF-KSF-TRIAL-BAL-2021'!O174+'RA-TRIAL-BAL-2021'!O174+'DES-TRIAL-BAL-2021'!O174+'DMP-TRIAL-BAL-2021'!O174</f>
        <v>0</v>
      </c>
      <c r="W174" s="529">
        <f>+'NF-KSF-TRIAL-BAL-2021'!P174+'RA-TRIAL-BAL-2021'!P174+'DES-TRIAL-BAL-2021'!P174+'DMP-TRIAL-BAL-2021'!P174</f>
        <v>0</v>
      </c>
      <c r="X174" s="528">
        <f>+'NF-KSF-TRIAL-BAL-2021'!Q174+'RA-TRIAL-BAL-2021'!Q174+'DES-TRIAL-BAL-2021'!Q174+'DMP-TRIAL-BAL-2021'!Q174</f>
        <v>0</v>
      </c>
      <c r="Y174" s="529">
        <f>+'NF-KSF-TRIAL-BAL-2021'!R174+'RA-TRIAL-BAL-2021'!R174+'DES-TRIAL-BAL-2021'!R174+'DMP-TRIAL-BAL-2021'!R174</f>
        <v>0</v>
      </c>
      <c r="Z174" s="528">
        <f>+'NF-KSF-TRIAL-BAL-2021'!S174+'RA-TRIAL-BAL-2021'!S174+'DES-TRIAL-BAL-2021'!S174+'DMP-TRIAL-BAL-2021'!S174</f>
        <v>0</v>
      </c>
      <c r="AA174" s="347">
        <f>+'NF-KSF-TRIAL-BAL-2021'!T174+'RA-TRIAL-BAL-2021'!T174+'DES-TRIAL-BAL-2021'!T174+'DMP-TRIAL-BAL-2021'!T174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+'NF-KSF-TRIAL-BAL-2021'!O175+'RA-TRIAL-BAL-2021'!O175+'DES-TRIAL-BAL-2021'!O175+'DMP-TRIAL-BAL-2021'!O175</f>
        <v>0</v>
      </c>
      <c r="W175" s="529">
        <f>+'NF-KSF-TRIAL-BAL-2021'!P175+'RA-TRIAL-BAL-2021'!P175+'DES-TRIAL-BAL-2021'!P175+'DMP-TRIAL-BAL-2021'!P175</f>
        <v>0</v>
      </c>
      <c r="X175" s="528">
        <f>+'NF-KSF-TRIAL-BAL-2021'!Q175+'RA-TRIAL-BAL-2021'!Q175+'DES-TRIAL-BAL-2021'!Q175+'DMP-TRIAL-BAL-2021'!Q175</f>
        <v>0</v>
      </c>
      <c r="Y175" s="529">
        <f>+'NF-KSF-TRIAL-BAL-2021'!R175+'RA-TRIAL-BAL-2021'!R175+'DES-TRIAL-BAL-2021'!R175+'DMP-TRIAL-BAL-2021'!R175</f>
        <v>0</v>
      </c>
      <c r="Z175" s="528">
        <f>+'NF-KSF-TRIAL-BAL-2021'!S175+'RA-TRIAL-BAL-2021'!S175+'DES-TRIAL-BAL-2021'!S175+'DMP-TRIAL-BAL-2021'!S175</f>
        <v>0</v>
      </c>
      <c r="AA175" s="347">
        <f>+'NF-KSF-TRIAL-BAL-2021'!T175+'RA-TRIAL-BAL-2021'!T175+'DES-TRIAL-BAL-2021'!T175+'DMP-TRIAL-BAL-2021'!T175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+'NF-KSF-TRIAL-BAL-2021'!O176+'RA-TRIAL-BAL-2021'!O176+'DES-TRIAL-BAL-2021'!O176+'DMP-TRIAL-BAL-2021'!O176</f>
        <v>0</v>
      </c>
      <c r="W176" s="529">
        <f>+'NF-KSF-TRIAL-BAL-2021'!P176+'RA-TRIAL-BAL-2021'!P176+'DES-TRIAL-BAL-2021'!P176+'DMP-TRIAL-BAL-2021'!P176</f>
        <v>0</v>
      </c>
      <c r="X176" s="528">
        <f>+'NF-KSF-TRIAL-BAL-2021'!Q176+'RA-TRIAL-BAL-2021'!Q176+'DES-TRIAL-BAL-2021'!Q176+'DMP-TRIAL-BAL-2021'!Q176</f>
        <v>0</v>
      </c>
      <c r="Y176" s="529">
        <f>+'NF-KSF-TRIAL-BAL-2021'!R176+'RA-TRIAL-BAL-2021'!R176+'DES-TRIAL-BAL-2021'!R176+'DMP-TRIAL-BAL-2021'!R176</f>
        <v>0</v>
      </c>
      <c r="Z176" s="528">
        <f>+'NF-KSF-TRIAL-BAL-2021'!S176+'RA-TRIAL-BAL-2021'!S176+'DES-TRIAL-BAL-2021'!S176+'DMP-TRIAL-BAL-2021'!S176</f>
        <v>0</v>
      </c>
      <c r="AA176" s="347">
        <f>+'NF-KSF-TRIAL-BAL-2021'!T176+'RA-TRIAL-BAL-2021'!T176+'DES-TRIAL-BAL-2021'!T176+'DMP-TRIAL-BAL-2021'!T176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+'NF-KSF-TRIAL-BAL-2021'!O177+'RA-TRIAL-BAL-2021'!O177+'DES-TRIAL-BAL-2021'!O177+'DMP-TRIAL-BAL-2021'!O177</f>
        <v>0</v>
      </c>
      <c r="W177" s="529">
        <f>+'NF-KSF-TRIAL-BAL-2021'!P177+'RA-TRIAL-BAL-2021'!P177+'DES-TRIAL-BAL-2021'!P177+'DMP-TRIAL-BAL-2021'!P177</f>
        <v>0</v>
      </c>
      <c r="X177" s="587">
        <f>+'NF-KSF-TRIAL-BAL-2021'!Q177+'RA-TRIAL-BAL-2021'!Q177+'DES-TRIAL-BAL-2021'!Q177+'DMP-TRIAL-BAL-2021'!Q177</f>
        <v>0</v>
      </c>
      <c r="Y177" s="586">
        <f>+'NF-KSF-TRIAL-BAL-2021'!R177+'RA-TRIAL-BAL-2021'!R177+'DES-TRIAL-BAL-2021'!R177+'DMP-TRIAL-BAL-2021'!R177</f>
        <v>0</v>
      </c>
      <c r="Z177" s="587">
        <f>+'NF-KSF-TRIAL-BAL-2021'!S177+'RA-TRIAL-BAL-2021'!S177+'DES-TRIAL-BAL-2021'!S177+'DMP-TRIAL-BAL-2021'!S177</f>
        <v>0</v>
      </c>
      <c r="AA177" s="588">
        <f>+'NF-KSF-TRIAL-BAL-2021'!T177+'RA-TRIAL-BAL-2021'!T177+'DES-TRIAL-BAL-2021'!T177+'DMP-TRIAL-BAL-2021'!T177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+'NF-KSF-TRIAL-BAL-2021'!O178+'RA-TRIAL-BAL-2021'!O178+'DES-TRIAL-BAL-2021'!O178+'DMP-TRIAL-BAL-2021'!O178</f>
        <v>0</v>
      </c>
      <c r="W178" s="529">
        <f>+'NF-KSF-TRIAL-BAL-2021'!P178+'RA-TRIAL-BAL-2021'!P178+'DES-TRIAL-BAL-2021'!P178+'DMP-TRIAL-BAL-2021'!P178</f>
        <v>0</v>
      </c>
      <c r="X178" s="587">
        <f>+'NF-KSF-TRIAL-BAL-2021'!Q178+'RA-TRIAL-BAL-2021'!Q178+'DES-TRIAL-BAL-2021'!Q178+'DMP-TRIAL-BAL-2021'!Q178</f>
        <v>0</v>
      </c>
      <c r="Y178" s="586">
        <f>+'NF-KSF-TRIAL-BAL-2021'!R178+'RA-TRIAL-BAL-2021'!R178+'DES-TRIAL-BAL-2021'!R178+'DMP-TRIAL-BAL-2021'!R178</f>
        <v>0</v>
      </c>
      <c r="Z178" s="587">
        <f>+'NF-KSF-TRIAL-BAL-2021'!S178+'RA-TRIAL-BAL-2021'!S178+'DES-TRIAL-BAL-2021'!S178+'DMP-TRIAL-BAL-2021'!S178</f>
        <v>0</v>
      </c>
      <c r="AA178" s="588">
        <f>+'NF-KSF-TRIAL-BAL-2021'!T178+'RA-TRIAL-BAL-2021'!T178+'DES-TRIAL-BAL-2021'!T178+'DMP-TRIAL-BAL-2021'!T178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+'NF-KSF-TRIAL-BAL-2021'!O179+'RA-TRIAL-BAL-2021'!O179+'DES-TRIAL-BAL-2021'!O179+'DMP-TRIAL-BAL-2021'!O179</f>
        <v>0</v>
      </c>
      <c r="W179" s="529">
        <f>+'NF-KSF-TRIAL-BAL-2021'!P179+'RA-TRIAL-BAL-2021'!P179+'DES-TRIAL-BAL-2021'!P179+'DMP-TRIAL-BAL-2021'!P179</f>
        <v>0</v>
      </c>
      <c r="X179" s="587">
        <f>+'NF-KSF-TRIAL-BAL-2021'!Q179+'RA-TRIAL-BAL-2021'!Q179+'DES-TRIAL-BAL-2021'!Q179+'DMP-TRIAL-BAL-2021'!Q179</f>
        <v>0</v>
      </c>
      <c r="Y179" s="586">
        <f>+'NF-KSF-TRIAL-BAL-2021'!R179+'RA-TRIAL-BAL-2021'!R179+'DES-TRIAL-BAL-2021'!R179+'DMP-TRIAL-BAL-2021'!R179</f>
        <v>0</v>
      </c>
      <c r="Z179" s="587">
        <f>+'NF-KSF-TRIAL-BAL-2021'!S179+'RA-TRIAL-BAL-2021'!S179+'DES-TRIAL-BAL-2021'!S179+'DMP-TRIAL-BAL-2021'!S179</f>
        <v>0</v>
      </c>
      <c r="AA179" s="588">
        <f>+'NF-KSF-TRIAL-BAL-2021'!T179+'RA-TRIAL-BAL-2021'!T179+'DES-TRIAL-BAL-2021'!T179+'DMP-TRIAL-BAL-2021'!T179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>
        <v>0</v>
      </c>
      <c r="P180" s="576">
        <v>10405.040000000001</v>
      </c>
      <c r="Q180" s="325">
        <v>272732.67</v>
      </c>
      <c r="R180" s="324">
        <v>264616.76</v>
      </c>
      <c r="S180" s="583">
        <f>+IF(ABS(+O180+Q180)&gt;=ABS(P180+R180),+O180-P180+Q180-R180,0)</f>
        <v>0</v>
      </c>
      <c r="T180" s="580">
        <f>+IF(ABS(+O180+Q180)&lt;=ABS(P180+R180),-O180+P180-Q180+R180,0)</f>
        <v>2289.1300000000047</v>
      </c>
      <c r="U180" s="51"/>
      <c r="V180" s="541">
        <f>+'NF-KSF-TRIAL-BAL-2021'!O180+'RA-TRIAL-BAL-2021'!O180+'DES-TRIAL-BAL-2021'!O180+'DMP-TRIAL-BAL-2021'!O180</f>
        <v>0</v>
      </c>
      <c r="W180" s="529">
        <f>+'NF-KSF-TRIAL-BAL-2021'!P180+'RA-TRIAL-BAL-2021'!P180+'DES-TRIAL-BAL-2021'!P180+'DMP-TRIAL-BAL-2021'!P180</f>
        <v>3278.31</v>
      </c>
      <c r="X180" s="587">
        <f>+'NF-KSF-TRIAL-BAL-2021'!Q180+'RA-TRIAL-BAL-2021'!Q180+'DES-TRIAL-BAL-2021'!Q180+'DMP-TRIAL-BAL-2021'!Q180</f>
        <v>14096.470000000001</v>
      </c>
      <c r="Y180" s="586">
        <f>+'NF-KSF-TRIAL-BAL-2021'!R180+'RA-TRIAL-BAL-2021'!R180+'DES-TRIAL-BAL-2021'!R180+'DMP-TRIAL-BAL-2021'!R180</f>
        <v>11786.91</v>
      </c>
      <c r="Z180" s="587">
        <f>+'NF-KSF-TRIAL-BAL-2021'!S180+'RA-TRIAL-BAL-2021'!S180+'DES-TRIAL-BAL-2021'!S180+'DMP-TRIAL-BAL-2021'!S180</f>
        <v>0</v>
      </c>
      <c r="AA180" s="588">
        <f>+'NF-KSF-TRIAL-BAL-2021'!T180+'RA-TRIAL-BAL-2021'!T180+'DES-TRIAL-BAL-2021'!T180+'DMP-TRIAL-BAL-2021'!T180</f>
        <v>968.74999999999818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13683.35</v>
      </c>
      <c r="AM180" s="326">
        <f t="shared" si="99"/>
        <v>286829.14</v>
      </c>
      <c r="AN180" s="970">
        <f t="shared" si="99"/>
        <v>276403.67</v>
      </c>
      <c r="AO180" s="326">
        <f t="shared" si="98"/>
        <v>0</v>
      </c>
      <c r="AP180" s="28">
        <f t="shared" si="92"/>
        <v>3257.8800000000028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>
        <v>0</v>
      </c>
      <c r="P181" s="121">
        <v>2656.15</v>
      </c>
      <c r="Q181" s="325">
        <v>18997.759999999998</v>
      </c>
      <c r="R181" s="324">
        <v>19605.509999999998</v>
      </c>
      <c r="S181" s="27">
        <f>+IF(ABS(+O181+Q181)&gt;=ABS(P181+R181),+O181-P181+Q181-R181,0)</f>
        <v>0</v>
      </c>
      <c r="T181" s="28">
        <f t="shared" si="93"/>
        <v>3263.8999999999996</v>
      </c>
      <c r="U181" s="51"/>
      <c r="V181" s="541">
        <f>+'NF-KSF-TRIAL-BAL-2021'!O181+'RA-TRIAL-BAL-2021'!O181+'DES-TRIAL-BAL-2021'!O181+'DMP-TRIAL-BAL-2021'!O181</f>
        <v>0</v>
      </c>
      <c r="W181" s="529">
        <f>+'NF-KSF-TRIAL-BAL-2021'!P181+'RA-TRIAL-BAL-2021'!P181+'DES-TRIAL-BAL-2021'!P181+'DMP-TRIAL-BAL-2021'!P181</f>
        <v>0</v>
      </c>
      <c r="X181" s="528">
        <f>+'NF-KSF-TRIAL-BAL-2021'!Q181+'RA-TRIAL-BAL-2021'!Q181+'DES-TRIAL-BAL-2021'!Q181+'DMP-TRIAL-BAL-2021'!Q181</f>
        <v>0</v>
      </c>
      <c r="Y181" s="529">
        <f>+'NF-KSF-TRIAL-BAL-2021'!R181+'RA-TRIAL-BAL-2021'!R181+'DES-TRIAL-BAL-2021'!R181+'DMP-TRIAL-BAL-2021'!R181</f>
        <v>0</v>
      </c>
      <c r="Z181" s="528">
        <f>+'NF-KSF-TRIAL-BAL-2021'!S181+'RA-TRIAL-BAL-2021'!S181+'DES-TRIAL-BAL-2021'!S181+'DMP-TRIAL-BAL-2021'!S181</f>
        <v>0</v>
      </c>
      <c r="AA181" s="347">
        <f>+'NF-KSF-TRIAL-BAL-2021'!T181+'RA-TRIAL-BAL-2021'!T181+'DES-TRIAL-BAL-2021'!T181+'DMP-TRIAL-BAL-2021'!T181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2656.15</v>
      </c>
      <c r="AM181" s="326">
        <f t="shared" ref="AM181:AN186" si="100">+ROUND(+Q181+X181+AE181,2)</f>
        <v>18997.759999999998</v>
      </c>
      <c r="AN181" s="970">
        <f t="shared" si="100"/>
        <v>19605.509999999998</v>
      </c>
      <c r="AO181" s="326">
        <f t="shared" si="98"/>
        <v>0</v>
      </c>
      <c r="AP181" s="28">
        <f t="shared" si="92"/>
        <v>3263.8999999999996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>
        <v>0</v>
      </c>
      <c r="P182" s="121">
        <v>156.13999999999999</v>
      </c>
      <c r="Q182" s="325">
        <v>21209.8</v>
      </c>
      <c r="R182" s="324">
        <v>21007.72</v>
      </c>
      <c r="S182" s="27">
        <f>+IF(ABS(+O182+Q182)&gt;=ABS(P182+R182),+O182-P182+Q182-R182,0)</f>
        <v>45.93999999999869</v>
      </c>
      <c r="T182" s="28">
        <f t="shared" si="93"/>
        <v>0</v>
      </c>
      <c r="U182" s="51"/>
      <c r="V182" s="541">
        <f>+'NF-KSF-TRIAL-BAL-2021'!O182+'RA-TRIAL-BAL-2021'!O182+'DES-TRIAL-BAL-2021'!O182+'DMP-TRIAL-BAL-2021'!O182</f>
        <v>0</v>
      </c>
      <c r="W182" s="529">
        <f>+'NF-KSF-TRIAL-BAL-2021'!P182+'RA-TRIAL-BAL-2021'!P182+'DES-TRIAL-BAL-2021'!P182+'DMP-TRIAL-BAL-2021'!P182</f>
        <v>0</v>
      </c>
      <c r="X182" s="528">
        <f>+'NF-KSF-TRIAL-BAL-2021'!Q182+'RA-TRIAL-BAL-2021'!Q182+'DES-TRIAL-BAL-2021'!Q182+'DMP-TRIAL-BAL-2021'!Q182</f>
        <v>0</v>
      </c>
      <c r="Y182" s="529">
        <f>+'NF-KSF-TRIAL-BAL-2021'!R182+'RA-TRIAL-BAL-2021'!R182+'DES-TRIAL-BAL-2021'!R182+'DMP-TRIAL-BAL-2021'!R182</f>
        <v>0</v>
      </c>
      <c r="Z182" s="528">
        <f>+'NF-KSF-TRIAL-BAL-2021'!S182+'RA-TRIAL-BAL-2021'!S182+'DES-TRIAL-BAL-2021'!S182+'DMP-TRIAL-BAL-2021'!S182</f>
        <v>0</v>
      </c>
      <c r="AA182" s="347">
        <f>+'NF-KSF-TRIAL-BAL-2021'!T182+'RA-TRIAL-BAL-2021'!T182+'DES-TRIAL-BAL-2021'!T182+'DMP-TRIAL-BAL-2021'!T182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156.13999999999999</v>
      </c>
      <c r="AM182" s="326">
        <f t="shared" si="100"/>
        <v>21209.8</v>
      </c>
      <c r="AN182" s="970">
        <f t="shared" si="100"/>
        <v>21007.72</v>
      </c>
      <c r="AO182" s="326">
        <f t="shared" si="98"/>
        <v>45.93999999999869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+'NF-KSF-TRIAL-BAL-2021'!O183+'RA-TRIAL-BAL-2021'!O183+'DES-TRIAL-BAL-2021'!O183+'DMP-TRIAL-BAL-2021'!O183</f>
        <v>0</v>
      </c>
      <c r="W183" s="529">
        <f>+'NF-KSF-TRIAL-BAL-2021'!P183+'RA-TRIAL-BAL-2021'!P183+'DES-TRIAL-BAL-2021'!P183+'DMP-TRIAL-BAL-2021'!P183</f>
        <v>0</v>
      </c>
      <c r="X183" s="587">
        <f>+'NF-KSF-TRIAL-BAL-2021'!Q183+'RA-TRIAL-BAL-2021'!Q183+'DES-TRIAL-BAL-2021'!Q183+'DMP-TRIAL-BAL-2021'!Q183</f>
        <v>0</v>
      </c>
      <c r="Y183" s="586">
        <f>+'NF-KSF-TRIAL-BAL-2021'!R183+'RA-TRIAL-BAL-2021'!R183+'DES-TRIAL-BAL-2021'!R183+'DMP-TRIAL-BAL-2021'!R183</f>
        <v>0</v>
      </c>
      <c r="Z183" s="587">
        <f>+'NF-KSF-TRIAL-BAL-2021'!S183+'RA-TRIAL-BAL-2021'!S183+'DES-TRIAL-BAL-2021'!S183+'DMP-TRIAL-BAL-2021'!S183</f>
        <v>0</v>
      </c>
      <c r="AA183" s="588">
        <f>+'NF-KSF-TRIAL-BAL-2021'!T183+'RA-TRIAL-BAL-2021'!T183+'DES-TRIAL-BAL-2021'!T183+'DMP-TRIAL-BAL-2021'!T183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>
        <v>13980.61</v>
      </c>
      <c r="R184" s="324">
        <v>13980.61</v>
      </c>
      <c r="S184" s="579">
        <v>0</v>
      </c>
      <c r="T184" s="580">
        <f>+IF(ABS(+O184+Q184)&lt;=ABS(P184+R184),-O184+P184-Q184+R184,0)</f>
        <v>0</v>
      </c>
      <c r="U184" s="51"/>
      <c r="V184" s="541">
        <f>+'NF-KSF-TRIAL-BAL-2021'!O184+'RA-TRIAL-BAL-2021'!O184+'DES-TRIAL-BAL-2021'!O184+'DMP-TRIAL-BAL-2021'!O184</f>
        <v>0</v>
      </c>
      <c r="W184" s="529">
        <f>+'NF-KSF-TRIAL-BAL-2021'!P184+'RA-TRIAL-BAL-2021'!P184+'DES-TRIAL-BAL-2021'!P184+'DMP-TRIAL-BAL-2021'!P184</f>
        <v>0</v>
      </c>
      <c r="X184" s="587">
        <f>+'NF-KSF-TRIAL-BAL-2021'!Q184+'RA-TRIAL-BAL-2021'!Q184+'DES-TRIAL-BAL-2021'!Q184+'DMP-TRIAL-BAL-2021'!Q184</f>
        <v>0</v>
      </c>
      <c r="Y184" s="586">
        <f>+'NF-KSF-TRIAL-BAL-2021'!R184+'RA-TRIAL-BAL-2021'!R184+'DES-TRIAL-BAL-2021'!R184+'DMP-TRIAL-BAL-2021'!R184</f>
        <v>0</v>
      </c>
      <c r="Z184" s="587">
        <f>+'NF-KSF-TRIAL-BAL-2021'!S184+'RA-TRIAL-BAL-2021'!S184+'DES-TRIAL-BAL-2021'!S184+'DMP-TRIAL-BAL-2021'!S184</f>
        <v>0</v>
      </c>
      <c r="AA184" s="588">
        <f>+'NF-KSF-TRIAL-BAL-2021'!T184+'RA-TRIAL-BAL-2021'!T184+'DES-TRIAL-BAL-2021'!T184+'DMP-TRIAL-BAL-2021'!T184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13980.61</v>
      </c>
      <c r="AN184" s="970">
        <f t="shared" si="100"/>
        <v>13980.61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+'NF-KSF-TRIAL-BAL-2021'!O185+'RA-TRIAL-BAL-2021'!O185+'DES-TRIAL-BAL-2021'!O185+'DMP-TRIAL-BAL-2021'!O185</f>
        <v>0</v>
      </c>
      <c r="W185" s="529">
        <f>+'NF-KSF-TRIAL-BAL-2021'!P185+'RA-TRIAL-BAL-2021'!P185+'DES-TRIAL-BAL-2021'!P185+'DMP-TRIAL-BAL-2021'!P185</f>
        <v>0</v>
      </c>
      <c r="X185" s="528">
        <f>+'NF-KSF-TRIAL-BAL-2021'!Q185+'RA-TRIAL-BAL-2021'!Q185+'DES-TRIAL-BAL-2021'!Q185+'DMP-TRIAL-BAL-2021'!Q185</f>
        <v>0</v>
      </c>
      <c r="Y185" s="529">
        <f>+'NF-KSF-TRIAL-BAL-2021'!R185+'RA-TRIAL-BAL-2021'!R185+'DES-TRIAL-BAL-2021'!R185+'DMP-TRIAL-BAL-2021'!R185</f>
        <v>0</v>
      </c>
      <c r="Z185" s="528">
        <f>+'NF-KSF-TRIAL-BAL-2021'!S185+'RA-TRIAL-BAL-2021'!S185+'DES-TRIAL-BAL-2021'!S185+'DMP-TRIAL-BAL-2021'!S185</f>
        <v>0</v>
      </c>
      <c r="AA185" s="347">
        <f>+'NF-KSF-TRIAL-BAL-2021'!T185+'RA-TRIAL-BAL-2021'!T185+'DES-TRIAL-BAL-2021'!T185+'DMP-TRIAL-BAL-2021'!T185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+'NF-KSF-TRIAL-BAL-2021'!O186+'RA-TRIAL-BAL-2021'!O186+'DES-TRIAL-BAL-2021'!O186+'DMP-TRIAL-BAL-2021'!O186</f>
        <v>0</v>
      </c>
      <c r="W186" s="529">
        <f>+'NF-KSF-TRIAL-BAL-2021'!P186+'RA-TRIAL-BAL-2021'!P186+'DES-TRIAL-BAL-2021'!P186+'DMP-TRIAL-BAL-2021'!P186</f>
        <v>1073833.4300000002</v>
      </c>
      <c r="X186" s="587">
        <f>+'NF-KSF-TRIAL-BAL-2021'!Q186+'RA-TRIAL-BAL-2021'!Q186+'DES-TRIAL-BAL-2021'!Q186+'DMP-TRIAL-BAL-2021'!Q186</f>
        <v>4330812.34</v>
      </c>
      <c r="Y186" s="586">
        <f>+'NF-KSF-TRIAL-BAL-2021'!R186+'RA-TRIAL-BAL-2021'!R186+'DES-TRIAL-BAL-2021'!R186+'DMP-TRIAL-BAL-2021'!R186</f>
        <v>4135569.26</v>
      </c>
      <c r="Z186" s="587">
        <f>+'NF-KSF-TRIAL-BAL-2021'!S186+'RA-TRIAL-BAL-2021'!S186+'DES-TRIAL-BAL-2021'!S186+'DMP-TRIAL-BAL-2021'!S186</f>
        <v>0</v>
      </c>
      <c r="AA186" s="588">
        <f>+'NF-KSF-TRIAL-BAL-2021'!T186+'RA-TRIAL-BAL-2021'!T186+'DES-TRIAL-BAL-2021'!T186+'DMP-TRIAL-BAL-2021'!T186</f>
        <v>878590.34999999986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1073833.43</v>
      </c>
      <c r="AM186" s="326">
        <f t="shared" si="100"/>
        <v>4330812.34</v>
      </c>
      <c r="AN186" s="970">
        <f t="shared" si="100"/>
        <v>4135569.26</v>
      </c>
      <c r="AO186" s="29">
        <v>0</v>
      </c>
      <c r="AP186" s="28">
        <f>+T186+AA186+AH186</f>
        <v>878590.34999999986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/>
      <c r="Q187" s="325">
        <v>2686.13</v>
      </c>
      <c r="R187" s="324">
        <v>2686.13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+'NF-KSF-TRIAL-BAL-2021'!O187+'RA-TRIAL-BAL-2021'!O187+'DES-TRIAL-BAL-2021'!O187+'DMP-TRIAL-BAL-2021'!O187</f>
        <v>0</v>
      </c>
      <c r="W187" s="529">
        <f>+'NF-KSF-TRIAL-BAL-2021'!P187+'RA-TRIAL-BAL-2021'!P187+'DES-TRIAL-BAL-2021'!P187+'DMP-TRIAL-BAL-2021'!P187</f>
        <v>0</v>
      </c>
      <c r="X187" s="528">
        <f>+'NF-KSF-TRIAL-BAL-2021'!Q187+'RA-TRIAL-BAL-2021'!Q187+'DES-TRIAL-BAL-2021'!Q187+'DMP-TRIAL-BAL-2021'!Q187</f>
        <v>0</v>
      </c>
      <c r="Y187" s="529">
        <f>+'NF-KSF-TRIAL-BAL-2021'!R187+'RA-TRIAL-BAL-2021'!R187+'DES-TRIAL-BAL-2021'!R187+'DMP-TRIAL-BAL-2021'!R187</f>
        <v>0</v>
      </c>
      <c r="Z187" s="528">
        <f>+'NF-KSF-TRIAL-BAL-2021'!S187+'RA-TRIAL-BAL-2021'!S187+'DES-TRIAL-BAL-2021'!S187+'DMP-TRIAL-BAL-2021'!S187</f>
        <v>0</v>
      </c>
      <c r="AA187" s="347">
        <f>+'NF-KSF-TRIAL-BAL-2021'!T187+'RA-TRIAL-BAL-2021'!T187+'DES-TRIAL-BAL-2021'!T187+'DMP-TRIAL-BAL-2021'!T187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2686.13</v>
      </c>
      <c r="AN187" s="970">
        <f>+ROUND(+R187+Y187+AF187,2)</f>
        <v>2686.13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+'NF-KSF-TRIAL-BAL-2021'!O188+'RA-TRIAL-BAL-2021'!O188+'DES-TRIAL-BAL-2021'!O188+'DMP-TRIAL-BAL-2021'!O188</f>
        <v>0</v>
      </c>
      <c r="W188" s="529">
        <f>+'NF-KSF-TRIAL-BAL-2021'!P188+'RA-TRIAL-BAL-2021'!P188+'DES-TRIAL-BAL-2021'!P188+'DMP-TRIAL-BAL-2021'!P188</f>
        <v>0</v>
      </c>
      <c r="X188" s="587">
        <f>+'NF-KSF-TRIAL-BAL-2021'!Q188+'RA-TRIAL-BAL-2021'!Q188+'DES-TRIAL-BAL-2021'!Q188+'DMP-TRIAL-BAL-2021'!Q188</f>
        <v>0</v>
      </c>
      <c r="Y188" s="586">
        <f>+'NF-KSF-TRIAL-BAL-2021'!R188+'RA-TRIAL-BAL-2021'!R188+'DES-TRIAL-BAL-2021'!R188+'DMP-TRIAL-BAL-2021'!R188</f>
        <v>0</v>
      </c>
      <c r="Z188" s="587">
        <f>+'NF-KSF-TRIAL-BAL-2021'!S188+'RA-TRIAL-BAL-2021'!S188+'DES-TRIAL-BAL-2021'!S188+'DMP-TRIAL-BAL-2021'!S188</f>
        <v>0</v>
      </c>
      <c r="AA188" s="588">
        <f>+'NF-KSF-TRIAL-BAL-2021'!T188+'RA-TRIAL-BAL-2021'!T188+'DES-TRIAL-BAL-2021'!T188+'DMP-TRIAL-BAL-2021'!T188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+'NF-KSF-TRIAL-BAL-2021'!O189+'RA-TRIAL-BAL-2021'!O189+'DES-TRIAL-BAL-2021'!O189+'DMP-TRIAL-BAL-2021'!O189</f>
        <v>0</v>
      </c>
      <c r="W189" s="529">
        <f>+'NF-KSF-TRIAL-BAL-2021'!P189+'RA-TRIAL-BAL-2021'!P189+'DES-TRIAL-BAL-2021'!P189+'DMP-TRIAL-BAL-2021'!P189</f>
        <v>0</v>
      </c>
      <c r="X189" s="587">
        <f>+'NF-KSF-TRIAL-BAL-2021'!Q189+'RA-TRIAL-BAL-2021'!Q189+'DES-TRIAL-BAL-2021'!Q189+'DMP-TRIAL-BAL-2021'!Q189</f>
        <v>0</v>
      </c>
      <c r="Y189" s="586">
        <f>+'NF-KSF-TRIAL-BAL-2021'!R189+'RA-TRIAL-BAL-2021'!R189+'DES-TRIAL-BAL-2021'!R189+'DMP-TRIAL-BAL-2021'!R189</f>
        <v>0</v>
      </c>
      <c r="Z189" s="587">
        <f>+'NF-KSF-TRIAL-BAL-2021'!S189+'RA-TRIAL-BAL-2021'!S189+'DES-TRIAL-BAL-2021'!S189+'DMP-TRIAL-BAL-2021'!S189</f>
        <v>0</v>
      </c>
      <c r="AA189" s="588">
        <f>+'NF-KSF-TRIAL-BAL-2021'!T189+'RA-TRIAL-BAL-2021'!T189+'DES-TRIAL-BAL-2021'!T189+'DMP-TRIAL-BAL-2021'!T189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+'NF-KSF-TRIAL-BAL-2021'!O190+'RA-TRIAL-BAL-2021'!O190+'DES-TRIAL-BAL-2021'!O190+'DMP-TRIAL-BAL-2021'!O190</f>
        <v>0</v>
      </c>
      <c r="W190" s="529">
        <f>+'NF-KSF-TRIAL-BAL-2021'!P190+'RA-TRIAL-BAL-2021'!P190+'DES-TRIAL-BAL-2021'!P190+'DMP-TRIAL-BAL-2021'!P190</f>
        <v>0</v>
      </c>
      <c r="X190" s="528">
        <f>+'NF-KSF-TRIAL-BAL-2021'!Q190+'RA-TRIAL-BAL-2021'!Q190+'DES-TRIAL-BAL-2021'!Q190+'DMP-TRIAL-BAL-2021'!Q190</f>
        <v>0</v>
      </c>
      <c r="Y190" s="529">
        <f>+'NF-KSF-TRIAL-BAL-2021'!R190+'RA-TRIAL-BAL-2021'!R190+'DES-TRIAL-BAL-2021'!R190+'DMP-TRIAL-BAL-2021'!R190</f>
        <v>0</v>
      </c>
      <c r="Z190" s="528">
        <f>+'NF-KSF-TRIAL-BAL-2021'!S190+'RA-TRIAL-BAL-2021'!S190+'DES-TRIAL-BAL-2021'!S190+'DMP-TRIAL-BAL-2021'!S190</f>
        <v>0</v>
      </c>
      <c r="AA190" s="347">
        <f>+'NF-KSF-TRIAL-BAL-2021'!T190+'RA-TRIAL-BAL-2021'!T190+'DES-TRIAL-BAL-2021'!T190+'DMP-TRIAL-BAL-2021'!T190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>
        <v>0</v>
      </c>
      <c r="P191" s="121">
        <v>28727.03</v>
      </c>
      <c r="Q191" s="325">
        <v>742306.46</v>
      </c>
      <c r="R191" s="324">
        <v>720259.86</v>
      </c>
      <c r="S191" s="27">
        <f>+IF(ABS(+O191+Q191)&gt;=ABS(P191+R191),+O191-P191+Q191-R191,0)</f>
        <v>0</v>
      </c>
      <c r="T191" s="28">
        <f t="shared" si="93"/>
        <v>6680.4300000000512</v>
      </c>
      <c r="U191" s="51"/>
      <c r="V191" s="541">
        <f>+'NF-KSF-TRIAL-BAL-2021'!O191+'RA-TRIAL-BAL-2021'!O191+'DES-TRIAL-BAL-2021'!O191+'DMP-TRIAL-BAL-2021'!O191</f>
        <v>0</v>
      </c>
      <c r="W191" s="529">
        <f>+'NF-KSF-TRIAL-BAL-2021'!P191+'RA-TRIAL-BAL-2021'!P191+'DES-TRIAL-BAL-2021'!P191+'DMP-TRIAL-BAL-2021'!P191</f>
        <v>12344.68</v>
      </c>
      <c r="X191" s="528">
        <f>+'NF-KSF-TRIAL-BAL-2021'!Q191+'RA-TRIAL-BAL-2021'!Q191+'DES-TRIAL-BAL-2021'!Q191+'DMP-TRIAL-BAL-2021'!Q191</f>
        <v>48596.19</v>
      </c>
      <c r="Y191" s="529">
        <f>+'NF-KSF-TRIAL-BAL-2021'!R191+'RA-TRIAL-BAL-2021'!R191+'DES-TRIAL-BAL-2021'!R191+'DMP-TRIAL-BAL-2021'!R191</f>
        <v>38417.68</v>
      </c>
      <c r="Z191" s="528">
        <f>+'NF-KSF-TRIAL-BAL-2021'!S191+'RA-TRIAL-BAL-2021'!S191+'DES-TRIAL-BAL-2021'!S191+'DMP-TRIAL-BAL-2021'!S191</f>
        <v>0</v>
      </c>
      <c r="AA191" s="347">
        <f>+'NF-KSF-TRIAL-BAL-2021'!T191+'RA-TRIAL-BAL-2021'!T191+'DES-TRIAL-BAL-2021'!T191+'DMP-TRIAL-BAL-2021'!T191</f>
        <v>2166.1699999999983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41071.71</v>
      </c>
      <c r="AM191" s="326">
        <f t="shared" ref="AM191:AN194" si="104">+ROUND(+Q191+X191+AE191,2)</f>
        <v>790902.65</v>
      </c>
      <c r="AN191" s="970">
        <f t="shared" si="104"/>
        <v>758677.54</v>
      </c>
      <c r="AO191" s="326">
        <f>+S191+Z191+AG191</f>
        <v>0</v>
      </c>
      <c r="AP191" s="28">
        <f t="shared" si="103"/>
        <v>8846.6000000000495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>
        <v>0</v>
      </c>
      <c r="P192" s="576">
        <v>10316.57</v>
      </c>
      <c r="Q192" s="325">
        <v>268637.12</v>
      </c>
      <c r="R192" s="324">
        <v>260387.87</v>
      </c>
      <c r="S192" s="583">
        <f>+IF(ABS(+O192+Q192)&gt;=ABS(P192+R192),+O192-P192+Q192-R192,0)</f>
        <v>0</v>
      </c>
      <c r="T192" s="580">
        <f t="shared" si="93"/>
        <v>2067.320000000007</v>
      </c>
      <c r="U192" s="51"/>
      <c r="V192" s="541">
        <f>+'NF-KSF-TRIAL-BAL-2021'!O192+'RA-TRIAL-BAL-2021'!O192+'DES-TRIAL-BAL-2021'!O192+'DMP-TRIAL-BAL-2021'!O192</f>
        <v>0</v>
      </c>
      <c r="W192" s="529">
        <f>+'NF-KSF-TRIAL-BAL-2021'!P192+'RA-TRIAL-BAL-2021'!P192+'DES-TRIAL-BAL-2021'!P192+'DMP-TRIAL-BAL-2021'!P192</f>
        <v>4746.79</v>
      </c>
      <c r="X192" s="587">
        <f>+'NF-KSF-TRIAL-BAL-2021'!Q192+'RA-TRIAL-BAL-2021'!Q192+'DES-TRIAL-BAL-2021'!Q192+'DMP-TRIAL-BAL-2021'!Q192</f>
        <v>17767.28</v>
      </c>
      <c r="Y192" s="586">
        <f>+'NF-KSF-TRIAL-BAL-2021'!R192+'RA-TRIAL-BAL-2021'!R192+'DES-TRIAL-BAL-2021'!R192+'DMP-TRIAL-BAL-2021'!R192</f>
        <v>13877.01</v>
      </c>
      <c r="Z192" s="587">
        <f>+'NF-KSF-TRIAL-BAL-2021'!S192+'RA-TRIAL-BAL-2021'!S192+'DES-TRIAL-BAL-2021'!S192+'DMP-TRIAL-BAL-2021'!S192</f>
        <v>0</v>
      </c>
      <c r="AA192" s="588">
        <f>+'NF-KSF-TRIAL-BAL-2021'!T192+'RA-TRIAL-BAL-2021'!T192+'DES-TRIAL-BAL-2021'!T192+'DMP-TRIAL-BAL-2021'!T192</f>
        <v>856.52000000000226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15063.36</v>
      </c>
      <c r="AM192" s="326">
        <f t="shared" si="104"/>
        <v>286404.40000000002</v>
      </c>
      <c r="AN192" s="970">
        <f t="shared" si="104"/>
        <v>274264.88</v>
      </c>
      <c r="AO192" s="326">
        <f>+S192+Z192+AG192</f>
        <v>0</v>
      </c>
      <c r="AP192" s="28">
        <f t="shared" si="103"/>
        <v>2923.8400000000092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>
        <v>0</v>
      </c>
      <c r="P193" s="121">
        <v>3721.98</v>
      </c>
      <c r="Q193" s="325">
        <v>128749.6</v>
      </c>
      <c r="R193" s="324">
        <v>126136.54</v>
      </c>
      <c r="S193" s="27">
        <f>+IF(ABS(+O193+Q193)&gt;=ABS(P193+R193),+O193-P193+Q193-R193,0)</f>
        <v>0</v>
      </c>
      <c r="T193" s="28">
        <f t="shared" si="93"/>
        <v>1108.9199999999837</v>
      </c>
      <c r="U193" s="51"/>
      <c r="V193" s="541">
        <f>+'NF-KSF-TRIAL-BAL-2021'!O193+'RA-TRIAL-BAL-2021'!O193+'DES-TRIAL-BAL-2021'!O193+'DMP-TRIAL-BAL-2021'!O193</f>
        <v>0</v>
      </c>
      <c r="W193" s="529">
        <f>+'NF-KSF-TRIAL-BAL-2021'!P193+'RA-TRIAL-BAL-2021'!P193+'DES-TRIAL-BAL-2021'!P193+'DMP-TRIAL-BAL-2021'!P193</f>
        <v>2307.84</v>
      </c>
      <c r="X193" s="528">
        <f>+'NF-KSF-TRIAL-BAL-2021'!Q193+'RA-TRIAL-BAL-2021'!Q193+'DES-TRIAL-BAL-2021'!Q193+'DMP-TRIAL-BAL-2021'!Q193</f>
        <v>8634.15</v>
      </c>
      <c r="Y193" s="529">
        <f>+'NF-KSF-TRIAL-BAL-2021'!R193+'RA-TRIAL-BAL-2021'!R193+'DES-TRIAL-BAL-2021'!R193+'DMP-TRIAL-BAL-2021'!R193</f>
        <v>6848.71</v>
      </c>
      <c r="Z193" s="528">
        <f>+'NF-KSF-TRIAL-BAL-2021'!S193+'RA-TRIAL-BAL-2021'!S193+'DES-TRIAL-BAL-2021'!S193+'DMP-TRIAL-BAL-2021'!S193</f>
        <v>0</v>
      </c>
      <c r="AA193" s="347">
        <f>+'NF-KSF-TRIAL-BAL-2021'!T193+'RA-TRIAL-BAL-2021'!T193+'DES-TRIAL-BAL-2021'!T193+'DMP-TRIAL-BAL-2021'!T193</f>
        <v>522.39999999999964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6029.82</v>
      </c>
      <c r="AM193" s="326">
        <f t="shared" si="104"/>
        <v>137383.75</v>
      </c>
      <c r="AN193" s="970">
        <f t="shared" si="104"/>
        <v>132985.25</v>
      </c>
      <c r="AO193" s="326">
        <f>+S193+Z193+AG193</f>
        <v>0</v>
      </c>
      <c r="AP193" s="28">
        <f t="shared" si="103"/>
        <v>1631.3199999999833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+'NF-KSF-TRIAL-BAL-2021'!O194+'RA-TRIAL-BAL-2021'!O194+'DES-TRIAL-BAL-2021'!O194+'DMP-TRIAL-BAL-2021'!O194</f>
        <v>0</v>
      </c>
      <c r="W194" s="529">
        <f>+'NF-KSF-TRIAL-BAL-2021'!P194+'RA-TRIAL-BAL-2021'!P194+'DES-TRIAL-BAL-2021'!P194+'DMP-TRIAL-BAL-2021'!P194</f>
        <v>0</v>
      </c>
      <c r="X194" s="528">
        <f>+'NF-KSF-TRIAL-BAL-2021'!Q194+'RA-TRIAL-BAL-2021'!Q194+'DES-TRIAL-BAL-2021'!Q194+'DMP-TRIAL-BAL-2021'!Q194</f>
        <v>0</v>
      </c>
      <c r="Y194" s="529">
        <f>+'NF-KSF-TRIAL-BAL-2021'!R194+'RA-TRIAL-BAL-2021'!R194+'DES-TRIAL-BAL-2021'!R194+'DMP-TRIAL-BAL-2021'!R194</f>
        <v>0</v>
      </c>
      <c r="Z194" s="528">
        <f>+'NF-KSF-TRIAL-BAL-2021'!S194+'RA-TRIAL-BAL-2021'!S194+'DES-TRIAL-BAL-2021'!S194+'DMP-TRIAL-BAL-2021'!S194</f>
        <v>0</v>
      </c>
      <c r="AA194" s="347">
        <f>+'NF-KSF-TRIAL-BAL-2021'!T194+'RA-TRIAL-BAL-2021'!T194+'DES-TRIAL-BAL-2021'!T194+'DMP-TRIAL-BAL-2021'!T194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+'NF-KSF-TRIAL-BAL-2021'!O195+'RA-TRIAL-BAL-2021'!O195+'DES-TRIAL-BAL-2021'!O195+'DMP-TRIAL-BAL-2021'!O195</f>
        <v>0</v>
      </c>
      <c r="W195" s="529">
        <f>+'NF-KSF-TRIAL-BAL-2021'!P195+'RA-TRIAL-BAL-2021'!P195+'DES-TRIAL-BAL-2021'!P195+'DMP-TRIAL-BAL-2021'!P195</f>
        <v>0</v>
      </c>
      <c r="X195" s="587">
        <f>+'NF-KSF-TRIAL-BAL-2021'!Q195+'RA-TRIAL-BAL-2021'!Q195+'DES-TRIAL-BAL-2021'!Q195+'DMP-TRIAL-BAL-2021'!Q195</f>
        <v>0</v>
      </c>
      <c r="Y195" s="586">
        <f>+'NF-KSF-TRIAL-BAL-2021'!R195+'RA-TRIAL-BAL-2021'!R195+'DES-TRIAL-BAL-2021'!R195+'DMP-TRIAL-BAL-2021'!R195</f>
        <v>0</v>
      </c>
      <c r="Z195" s="587">
        <f>+'NF-KSF-TRIAL-BAL-2021'!S195+'RA-TRIAL-BAL-2021'!S195+'DES-TRIAL-BAL-2021'!S195+'DMP-TRIAL-BAL-2021'!S195</f>
        <v>0</v>
      </c>
      <c r="AA195" s="588">
        <f>+'NF-KSF-TRIAL-BAL-2021'!T195+'RA-TRIAL-BAL-2021'!T195+'DES-TRIAL-BAL-2021'!T195+'DMP-TRIAL-BAL-2021'!T195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+'NF-KSF-TRIAL-BAL-2021'!O196+'RA-TRIAL-BAL-2021'!O196+'DES-TRIAL-BAL-2021'!O196+'DMP-TRIAL-BAL-2021'!O196</f>
        <v>0</v>
      </c>
      <c r="W196" s="529">
        <f>+'NF-KSF-TRIAL-BAL-2021'!P196+'RA-TRIAL-BAL-2021'!P196+'DES-TRIAL-BAL-2021'!P196+'DMP-TRIAL-BAL-2021'!P196</f>
        <v>0</v>
      </c>
      <c r="X196" s="587">
        <f>+'NF-KSF-TRIAL-BAL-2021'!Q196+'RA-TRIAL-BAL-2021'!Q196+'DES-TRIAL-BAL-2021'!Q196+'DMP-TRIAL-BAL-2021'!Q196</f>
        <v>0</v>
      </c>
      <c r="Y196" s="586">
        <f>+'NF-KSF-TRIAL-BAL-2021'!R196+'RA-TRIAL-BAL-2021'!R196+'DES-TRIAL-BAL-2021'!R196+'DMP-TRIAL-BAL-2021'!R196</f>
        <v>0</v>
      </c>
      <c r="Z196" s="587">
        <f>+'NF-KSF-TRIAL-BAL-2021'!S196+'RA-TRIAL-BAL-2021'!S196+'DES-TRIAL-BAL-2021'!S196+'DMP-TRIAL-BAL-2021'!S196</f>
        <v>0</v>
      </c>
      <c r="AA196" s="588">
        <f>+'NF-KSF-TRIAL-BAL-2021'!T196+'RA-TRIAL-BAL-2021'!T196+'DES-TRIAL-BAL-2021'!T196+'DMP-TRIAL-BAL-2021'!T196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+'NF-KSF-TRIAL-BAL-2021'!O197+'RA-TRIAL-BAL-2021'!O197+'DES-TRIAL-BAL-2021'!O197+'DMP-TRIAL-BAL-2021'!O197</f>
        <v>0</v>
      </c>
      <c r="W197" s="529">
        <f>+'NF-KSF-TRIAL-BAL-2021'!P197+'RA-TRIAL-BAL-2021'!P197+'DES-TRIAL-BAL-2021'!P197+'DMP-TRIAL-BAL-2021'!P197</f>
        <v>0</v>
      </c>
      <c r="X197" s="587">
        <f>+'NF-KSF-TRIAL-BAL-2021'!Q197+'RA-TRIAL-BAL-2021'!Q197+'DES-TRIAL-BAL-2021'!Q197+'DMP-TRIAL-BAL-2021'!Q197</f>
        <v>0</v>
      </c>
      <c r="Y197" s="586">
        <f>+'NF-KSF-TRIAL-BAL-2021'!R197+'RA-TRIAL-BAL-2021'!R197+'DES-TRIAL-BAL-2021'!R197+'DMP-TRIAL-BAL-2021'!R197</f>
        <v>0</v>
      </c>
      <c r="Z197" s="587">
        <f>+'NF-KSF-TRIAL-BAL-2021'!S197+'RA-TRIAL-BAL-2021'!S197+'DES-TRIAL-BAL-2021'!S197+'DMP-TRIAL-BAL-2021'!S197</f>
        <v>0</v>
      </c>
      <c r="AA197" s="588">
        <f>+'NF-KSF-TRIAL-BAL-2021'!T197+'RA-TRIAL-BAL-2021'!T197+'DES-TRIAL-BAL-2021'!T197+'DMP-TRIAL-BAL-2021'!T197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86">
        <f>+IF($C$8=9900,+IF(ABS(+O198+Q198)&gt;=ABS(P198+R198),+O198-P198+Q198-R198,0),0)</f>
        <v>0</v>
      </c>
      <c r="T198" s="2287">
        <f>+IF($C$8=9900,0,+IF(ABS(+O198+Q198)&lt;=ABS(P198+R198),-O198+P198-Q198+R198,0))</f>
        <v>0</v>
      </c>
      <c r="U198" s="51"/>
      <c r="V198" s="541">
        <f>+'NF-KSF-TRIAL-BAL-2021'!O198+'RA-TRIAL-BAL-2021'!O198+'DES-TRIAL-BAL-2021'!O198+'DMP-TRIAL-BAL-2021'!O198</f>
        <v>0</v>
      </c>
      <c r="W198" s="529">
        <f>+'NF-KSF-TRIAL-BAL-2021'!P198+'RA-TRIAL-BAL-2021'!P198+'DES-TRIAL-BAL-2021'!P198+'DMP-TRIAL-BAL-2021'!P198</f>
        <v>0</v>
      </c>
      <c r="X198" s="587">
        <f>+'NF-KSF-TRIAL-BAL-2021'!Q198+'RA-TRIAL-BAL-2021'!Q198+'DES-TRIAL-BAL-2021'!Q198+'DMP-TRIAL-BAL-2021'!Q198</f>
        <v>0</v>
      </c>
      <c r="Y198" s="586">
        <f>+'NF-KSF-TRIAL-BAL-2021'!R198+'RA-TRIAL-BAL-2021'!R198+'DES-TRIAL-BAL-2021'!R198+'DMP-TRIAL-BAL-2021'!R198</f>
        <v>0</v>
      </c>
      <c r="Z198" s="587">
        <f>+'NF-KSF-TRIAL-BAL-2021'!S198+'RA-TRIAL-BAL-2021'!S198+'DES-TRIAL-BAL-2021'!S198+'DMP-TRIAL-BAL-2021'!S198</f>
        <v>0</v>
      </c>
      <c r="AA198" s="588">
        <f>+'NF-KSF-TRIAL-BAL-2021'!T198+'RA-TRIAL-BAL-2021'!T198+'DES-TRIAL-BAL-2021'!T198+'DMP-TRIAL-BAL-2021'!T198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+'NF-KSF-TRIAL-BAL-2021'!O199+'RA-TRIAL-BAL-2021'!O199+'DES-TRIAL-BAL-2021'!O199+'DMP-TRIAL-BAL-2021'!O199</f>
        <v>0</v>
      </c>
      <c r="W199" s="529">
        <f>+'NF-KSF-TRIAL-BAL-2021'!P199+'RA-TRIAL-BAL-2021'!P199+'DES-TRIAL-BAL-2021'!P199+'DMP-TRIAL-BAL-2021'!P199</f>
        <v>0</v>
      </c>
      <c r="X199" s="587">
        <f>+'NF-KSF-TRIAL-BAL-2021'!Q199+'RA-TRIAL-BAL-2021'!Q199+'DES-TRIAL-BAL-2021'!Q199+'DMP-TRIAL-BAL-2021'!Q199</f>
        <v>0</v>
      </c>
      <c r="Y199" s="586">
        <f>+'NF-KSF-TRIAL-BAL-2021'!R199+'RA-TRIAL-BAL-2021'!R199+'DES-TRIAL-BAL-2021'!R199+'DMP-TRIAL-BAL-2021'!R199</f>
        <v>0</v>
      </c>
      <c r="Z199" s="587">
        <f>+'NF-KSF-TRIAL-BAL-2021'!S199+'RA-TRIAL-BAL-2021'!S199+'DES-TRIAL-BAL-2021'!S199+'DMP-TRIAL-BAL-2021'!S199</f>
        <v>0</v>
      </c>
      <c r="AA199" s="588">
        <f>+'NF-KSF-TRIAL-BAL-2021'!T199+'RA-TRIAL-BAL-2021'!T199+'DES-TRIAL-BAL-2021'!T199+'DMP-TRIAL-BAL-2021'!T199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>
        <v>3550955.11</v>
      </c>
      <c r="R200" s="324">
        <v>3550955.11</v>
      </c>
      <c r="S200" s="27">
        <f t="shared" si="112"/>
        <v>0</v>
      </c>
      <c r="T200" s="28">
        <f t="shared" si="93"/>
        <v>0</v>
      </c>
      <c r="U200" s="51"/>
      <c r="V200" s="541">
        <f>+'NF-KSF-TRIAL-BAL-2021'!O200+'RA-TRIAL-BAL-2021'!O200+'DES-TRIAL-BAL-2021'!O200+'DMP-TRIAL-BAL-2021'!O200</f>
        <v>0</v>
      </c>
      <c r="W200" s="529">
        <f>+'NF-KSF-TRIAL-BAL-2021'!P200+'RA-TRIAL-BAL-2021'!P200+'DES-TRIAL-BAL-2021'!P200+'DMP-TRIAL-BAL-2021'!P200</f>
        <v>0</v>
      </c>
      <c r="X200" s="528">
        <f>+'NF-KSF-TRIAL-BAL-2021'!Q200+'RA-TRIAL-BAL-2021'!Q200+'DES-TRIAL-BAL-2021'!Q200+'DMP-TRIAL-BAL-2021'!Q200</f>
        <v>0</v>
      </c>
      <c r="Y200" s="529">
        <f>+'NF-KSF-TRIAL-BAL-2021'!R200+'RA-TRIAL-BAL-2021'!R200+'DES-TRIAL-BAL-2021'!R200+'DMP-TRIAL-BAL-2021'!R200</f>
        <v>0</v>
      </c>
      <c r="Z200" s="528">
        <f>+'NF-KSF-TRIAL-BAL-2021'!S200+'RA-TRIAL-BAL-2021'!S200+'DES-TRIAL-BAL-2021'!S200+'DMP-TRIAL-BAL-2021'!S200</f>
        <v>0</v>
      </c>
      <c r="AA200" s="347">
        <f>+'NF-KSF-TRIAL-BAL-2021'!T200+'RA-TRIAL-BAL-2021'!T200+'DES-TRIAL-BAL-2021'!T200+'DMP-TRIAL-BAL-2021'!T200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3550955.11</v>
      </c>
      <c r="AN200" s="970">
        <f t="shared" si="115"/>
        <v>3550955.11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+'NF-KSF-TRIAL-BAL-2021'!O201+'RA-TRIAL-BAL-2021'!O201+'DES-TRIAL-BAL-2021'!O201+'DMP-TRIAL-BAL-2021'!O201</f>
        <v>0</v>
      </c>
      <c r="W201" s="529">
        <f>+'NF-KSF-TRIAL-BAL-2021'!P201+'RA-TRIAL-BAL-2021'!P201+'DES-TRIAL-BAL-2021'!P201+'DMP-TRIAL-BAL-2021'!P201</f>
        <v>0</v>
      </c>
      <c r="X201" s="587">
        <f>+'NF-KSF-TRIAL-BAL-2021'!Q201+'RA-TRIAL-BAL-2021'!Q201+'DES-TRIAL-BAL-2021'!Q201+'DMP-TRIAL-BAL-2021'!Q201</f>
        <v>0</v>
      </c>
      <c r="Y201" s="586">
        <f>+'NF-KSF-TRIAL-BAL-2021'!R201+'RA-TRIAL-BAL-2021'!R201+'DES-TRIAL-BAL-2021'!R201+'DMP-TRIAL-BAL-2021'!R201</f>
        <v>0</v>
      </c>
      <c r="Z201" s="587">
        <f>+'NF-KSF-TRIAL-BAL-2021'!S201+'RA-TRIAL-BAL-2021'!S201+'DES-TRIAL-BAL-2021'!S201+'DMP-TRIAL-BAL-2021'!S201</f>
        <v>0</v>
      </c>
      <c r="AA201" s="588">
        <f>+'NF-KSF-TRIAL-BAL-2021'!T201+'RA-TRIAL-BAL-2021'!T201+'DES-TRIAL-BAL-2021'!T201+'DMP-TRIAL-BAL-2021'!T201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+'NF-KSF-TRIAL-BAL-2021'!O202+'RA-TRIAL-BAL-2021'!O202+'DES-TRIAL-BAL-2021'!O202+'DMP-TRIAL-BAL-2021'!O202</f>
        <v>0</v>
      </c>
      <c r="W202" s="529">
        <f>+'NF-KSF-TRIAL-BAL-2021'!P202+'RA-TRIAL-BAL-2021'!P202+'DES-TRIAL-BAL-2021'!P202+'DMP-TRIAL-BAL-2021'!P202</f>
        <v>76497.42</v>
      </c>
      <c r="X202" s="528">
        <f>+'NF-KSF-TRIAL-BAL-2021'!Q202+'RA-TRIAL-BAL-2021'!Q202+'DES-TRIAL-BAL-2021'!Q202+'DMP-TRIAL-BAL-2021'!Q202</f>
        <v>187980.56</v>
      </c>
      <c r="Y202" s="529">
        <f>+'NF-KSF-TRIAL-BAL-2021'!R202+'RA-TRIAL-BAL-2021'!R202+'DES-TRIAL-BAL-2021'!R202+'DMP-TRIAL-BAL-2021'!R202</f>
        <v>463918.99</v>
      </c>
      <c r="Z202" s="528">
        <f>+'NF-KSF-TRIAL-BAL-2021'!S202+'RA-TRIAL-BAL-2021'!S202+'DES-TRIAL-BAL-2021'!S202+'DMP-TRIAL-BAL-2021'!S202</f>
        <v>0</v>
      </c>
      <c r="AA202" s="347">
        <f>+'NF-KSF-TRIAL-BAL-2021'!T202+'RA-TRIAL-BAL-2021'!T202+'DES-TRIAL-BAL-2021'!T202+'DMP-TRIAL-BAL-2021'!T202</f>
        <v>352435.85000000003</v>
      </c>
      <c r="AB202" s="51"/>
      <c r="AC202" s="120">
        <v>20000</v>
      </c>
      <c r="AD202" s="121"/>
      <c r="AE202" s="325">
        <v>230000</v>
      </c>
      <c r="AF202" s="324">
        <v>20000</v>
      </c>
      <c r="AG202" s="27">
        <f t="shared" si="94"/>
        <v>230000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20000</v>
      </c>
      <c r="AL202" s="970">
        <f t="shared" si="107"/>
        <v>76497.42</v>
      </c>
      <c r="AM202" s="326">
        <f t="shared" si="115"/>
        <v>417980.56</v>
      </c>
      <c r="AN202" s="970">
        <f t="shared" si="115"/>
        <v>483918.99</v>
      </c>
      <c r="AO202" s="326">
        <f t="shared" si="114"/>
        <v>230000</v>
      </c>
      <c r="AP202" s="28">
        <f t="shared" si="108"/>
        <v>352435.85000000003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+'NF-KSF-TRIAL-BAL-2021'!O203+'RA-TRIAL-BAL-2021'!O203+'DES-TRIAL-BAL-2021'!O203+'DMP-TRIAL-BAL-2021'!O203</f>
        <v>0</v>
      </c>
      <c r="W203" s="529">
        <f>+'NF-KSF-TRIAL-BAL-2021'!P203+'RA-TRIAL-BAL-2021'!P203+'DES-TRIAL-BAL-2021'!P203+'DMP-TRIAL-BAL-2021'!P203</f>
        <v>0</v>
      </c>
      <c r="X203" s="528">
        <f>+'NF-KSF-TRIAL-BAL-2021'!Q203+'RA-TRIAL-BAL-2021'!Q203+'DES-TRIAL-BAL-2021'!Q203+'DMP-TRIAL-BAL-2021'!Q203</f>
        <v>0</v>
      </c>
      <c r="Y203" s="529">
        <f>+'NF-KSF-TRIAL-BAL-2021'!R203+'RA-TRIAL-BAL-2021'!R203+'DES-TRIAL-BAL-2021'!R203+'DMP-TRIAL-BAL-2021'!R203</f>
        <v>0</v>
      </c>
      <c r="Z203" s="528">
        <f>+'NF-KSF-TRIAL-BAL-2021'!S203+'RA-TRIAL-BAL-2021'!S203+'DES-TRIAL-BAL-2021'!S203+'DMP-TRIAL-BAL-2021'!S203</f>
        <v>0</v>
      </c>
      <c r="AA203" s="347">
        <f>+'NF-KSF-TRIAL-BAL-2021'!T203+'RA-TRIAL-BAL-2021'!T203+'DES-TRIAL-BAL-2021'!T203+'DMP-TRIAL-BAL-2021'!T203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+'NF-KSF-TRIAL-BAL-2021'!O204+'RA-TRIAL-BAL-2021'!O204+'DES-TRIAL-BAL-2021'!O204+'DMP-TRIAL-BAL-2021'!O204</f>
        <v>0</v>
      </c>
      <c r="W204" s="529">
        <f>+'NF-KSF-TRIAL-BAL-2021'!P204+'RA-TRIAL-BAL-2021'!P204+'DES-TRIAL-BAL-2021'!P204+'DMP-TRIAL-BAL-2021'!P204</f>
        <v>0</v>
      </c>
      <c r="X204" s="528">
        <f>+'NF-KSF-TRIAL-BAL-2021'!Q204+'RA-TRIAL-BAL-2021'!Q204+'DES-TRIAL-BAL-2021'!Q204+'DMP-TRIAL-BAL-2021'!Q204</f>
        <v>0</v>
      </c>
      <c r="Y204" s="529">
        <f>+'NF-KSF-TRIAL-BAL-2021'!R204+'RA-TRIAL-BAL-2021'!R204+'DES-TRIAL-BAL-2021'!R204+'DMP-TRIAL-BAL-2021'!R204</f>
        <v>0</v>
      </c>
      <c r="Z204" s="528">
        <f>+'NF-KSF-TRIAL-BAL-2021'!S204+'RA-TRIAL-BAL-2021'!S204+'DES-TRIAL-BAL-2021'!S204+'DMP-TRIAL-BAL-2021'!S204</f>
        <v>0</v>
      </c>
      <c r="AA204" s="347">
        <f>+'NF-KSF-TRIAL-BAL-2021'!T204+'RA-TRIAL-BAL-2021'!T204+'DES-TRIAL-BAL-2021'!T204+'DMP-TRIAL-BAL-2021'!T204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>
        <v>76497.42</v>
      </c>
      <c r="P205" s="121">
        <v>0</v>
      </c>
      <c r="Q205" s="325">
        <v>440221.41</v>
      </c>
      <c r="R205" s="324">
        <v>164282.98000000001</v>
      </c>
      <c r="S205" s="27">
        <f t="shared" si="112"/>
        <v>352435.85</v>
      </c>
      <c r="T205" s="28">
        <f t="shared" si="93"/>
        <v>0</v>
      </c>
      <c r="U205" s="51"/>
      <c r="V205" s="541">
        <f>+'NF-KSF-TRIAL-BAL-2021'!O205+'RA-TRIAL-BAL-2021'!O205+'DES-TRIAL-BAL-2021'!O205+'DMP-TRIAL-BAL-2021'!O205</f>
        <v>0</v>
      </c>
      <c r="W205" s="529">
        <f>+'NF-KSF-TRIAL-BAL-2021'!P205+'RA-TRIAL-BAL-2021'!P205+'DES-TRIAL-BAL-2021'!P205+'DMP-TRIAL-BAL-2021'!P205</f>
        <v>0</v>
      </c>
      <c r="X205" s="528">
        <f>+'NF-KSF-TRIAL-BAL-2021'!Q205+'RA-TRIAL-BAL-2021'!Q205+'DES-TRIAL-BAL-2021'!Q205+'DMP-TRIAL-BAL-2021'!Q205</f>
        <v>0</v>
      </c>
      <c r="Y205" s="529">
        <f>+'NF-KSF-TRIAL-BAL-2021'!R205+'RA-TRIAL-BAL-2021'!R205+'DES-TRIAL-BAL-2021'!R205+'DMP-TRIAL-BAL-2021'!R205</f>
        <v>0</v>
      </c>
      <c r="Z205" s="528">
        <f>+'NF-KSF-TRIAL-BAL-2021'!S205+'RA-TRIAL-BAL-2021'!S205+'DES-TRIAL-BAL-2021'!S205+'DMP-TRIAL-BAL-2021'!S205</f>
        <v>0</v>
      </c>
      <c r="AA205" s="347">
        <f>+'NF-KSF-TRIAL-BAL-2021'!T205+'RA-TRIAL-BAL-2021'!T205+'DES-TRIAL-BAL-2021'!T205+'DMP-TRIAL-BAL-2021'!T205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76497.42</v>
      </c>
      <c r="AL205" s="970">
        <f t="shared" si="107"/>
        <v>0</v>
      </c>
      <c r="AM205" s="326">
        <f t="shared" si="115"/>
        <v>440221.41</v>
      </c>
      <c r="AN205" s="970">
        <f t="shared" si="115"/>
        <v>164282.98000000001</v>
      </c>
      <c r="AO205" s="326">
        <f t="shared" si="114"/>
        <v>352435.85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+'NF-KSF-TRIAL-BAL-2021'!O206+'RA-TRIAL-BAL-2021'!O206+'DES-TRIAL-BAL-2021'!O206+'DMP-TRIAL-BAL-2021'!O206</f>
        <v>0</v>
      </c>
      <c r="W206" s="529">
        <f>+'NF-KSF-TRIAL-BAL-2021'!P206+'RA-TRIAL-BAL-2021'!P206+'DES-TRIAL-BAL-2021'!P206+'DMP-TRIAL-BAL-2021'!P206</f>
        <v>0</v>
      </c>
      <c r="X206" s="587">
        <f>+'NF-KSF-TRIAL-BAL-2021'!Q206+'RA-TRIAL-BAL-2021'!Q206+'DES-TRIAL-BAL-2021'!Q206+'DMP-TRIAL-BAL-2021'!Q206</f>
        <v>0</v>
      </c>
      <c r="Y206" s="586">
        <f>+'NF-KSF-TRIAL-BAL-2021'!R206+'RA-TRIAL-BAL-2021'!R206+'DES-TRIAL-BAL-2021'!R206+'DMP-TRIAL-BAL-2021'!R206</f>
        <v>0</v>
      </c>
      <c r="Z206" s="587">
        <f>+'NF-KSF-TRIAL-BAL-2021'!S206+'RA-TRIAL-BAL-2021'!S206+'DES-TRIAL-BAL-2021'!S206+'DMP-TRIAL-BAL-2021'!S206</f>
        <v>0</v>
      </c>
      <c r="AA206" s="588">
        <f>+'NF-KSF-TRIAL-BAL-2021'!T206+'RA-TRIAL-BAL-2021'!T206+'DES-TRIAL-BAL-2021'!T206+'DMP-TRIAL-BAL-2021'!T206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>
        <v>0</v>
      </c>
      <c r="P207" s="576">
        <v>20000</v>
      </c>
      <c r="Q207" s="325">
        <v>20000</v>
      </c>
      <c r="R207" s="324">
        <v>230000</v>
      </c>
      <c r="S207" s="583">
        <f t="shared" si="112"/>
        <v>0</v>
      </c>
      <c r="T207" s="580">
        <f t="shared" si="93"/>
        <v>230000</v>
      </c>
      <c r="U207" s="51"/>
      <c r="V207" s="541">
        <f>+'NF-KSF-TRIAL-BAL-2021'!O207+'RA-TRIAL-BAL-2021'!O207+'DES-TRIAL-BAL-2021'!O207+'DMP-TRIAL-BAL-2021'!O207</f>
        <v>0</v>
      </c>
      <c r="W207" s="529">
        <f>+'NF-KSF-TRIAL-BAL-2021'!P207+'RA-TRIAL-BAL-2021'!P207+'DES-TRIAL-BAL-2021'!P207+'DMP-TRIAL-BAL-2021'!P207</f>
        <v>0</v>
      </c>
      <c r="X207" s="587">
        <f>+'NF-KSF-TRIAL-BAL-2021'!Q207+'RA-TRIAL-BAL-2021'!Q207+'DES-TRIAL-BAL-2021'!Q207+'DMP-TRIAL-BAL-2021'!Q207</f>
        <v>0</v>
      </c>
      <c r="Y207" s="586">
        <f>+'NF-KSF-TRIAL-BAL-2021'!R207+'RA-TRIAL-BAL-2021'!R207+'DES-TRIAL-BAL-2021'!R207+'DMP-TRIAL-BAL-2021'!R207</f>
        <v>0</v>
      </c>
      <c r="Z207" s="587">
        <f>+'NF-KSF-TRIAL-BAL-2021'!S207+'RA-TRIAL-BAL-2021'!S207+'DES-TRIAL-BAL-2021'!S207+'DMP-TRIAL-BAL-2021'!S207</f>
        <v>0</v>
      </c>
      <c r="AA207" s="588">
        <f>+'NF-KSF-TRIAL-BAL-2021'!T207+'RA-TRIAL-BAL-2021'!T207+'DES-TRIAL-BAL-2021'!T207+'DMP-TRIAL-BAL-2021'!T207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20000</v>
      </c>
      <c r="AM207" s="326">
        <f t="shared" si="115"/>
        <v>20000</v>
      </c>
      <c r="AN207" s="970">
        <f t="shared" si="115"/>
        <v>230000</v>
      </c>
      <c r="AO207" s="326">
        <f t="shared" si="114"/>
        <v>0</v>
      </c>
      <c r="AP207" s="28">
        <f t="shared" si="108"/>
        <v>230000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+'NF-KSF-TRIAL-BAL-2021'!O208+'RA-TRIAL-BAL-2021'!O208+'DES-TRIAL-BAL-2021'!O208+'DMP-TRIAL-BAL-2021'!O208</f>
        <v>0</v>
      </c>
      <c r="W208" s="529">
        <f>+'NF-KSF-TRIAL-BAL-2021'!P208+'RA-TRIAL-BAL-2021'!P208+'DES-TRIAL-BAL-2021'!P208+'DMP-TRIAL-BAL-2021'!P208</f>
        <v>0</v>
      </c>
      <c r="X208" s="587">
        <f>+'NF-KSF-TRIAL-BAL-2021'!Q208+'RA-TRIAL-BAL-2021'!Q208+'DES-TRIAL-BAL-2021'!Q208+'DMP-TRIAL-BAL-2021'!Q208</f>
        <v>0</v>
      </c>
      <c r="Y208" s="586">
        <f>+'NF-KSF-TRIAL-BAL-2021'!R208+'RA-TRIAL-BAL-2021'!R208+'DES-TRIAL-BAL-2021'!R208+'DMP-TRIAL-BAL-2021'!R208</f>
        <v>0</v>
      </c>
      <c r="Z208" s="587">
        <f>+'NF-KSF-TRIAL-BAL-2021'!S208+'RA-TRIAL-BAL-2021'!S208+'DES-TRIAL-BAL-2021'!S208+'DMP-TRIAL-BAL-2021'!S208</f>
        <v>0</v>
      </c>
      <c r="AA208" s="588">
        <f>+'NF-KSF-TRIAL-BAL-2021'!T208+'RA-TRIAL-BAL-2021'!T208+'DES-TRIAL-BAL-2021'!T208+'DMP-TRIAL-BAL-2021'!T208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+'NF-KSF-TRIAL-BAL-2021'!O209+'RA-TRIAL-BAL-2021'!O209+'DES-TRIAL-BAL-2021'!O209+'DMP-TRIAL-BAL-2021'!O209</f>
        <v>0</v>
      </c>
      <c r="W209" s="529">
        <f>+'NF-KSF-TRIAL-BAL-2021'!P209+'RA-TRIAL-BAL-2021'!P209+'DES-TRIAL-BAL-2021'!P209+'DMP-TRIAL-BAL-2021'!P209</f>
        <v>0</v>
      </c>
      <c r="X209" s="587">
        <f>+'NF-KSF-TRIAL-BAL-2021'!Q209+'RA-TRIAL-BAL-2021'!Q209+'DES-TRIAL-BAL-2021'!Q209+'DMP-TRIAL-BAL-2021'!Q209</f>
        <v>0</v>
      </c>
      <c r="Y209" s="586">
        <f>+'NF-KSF-TRIAL-BAL-2021'!R209+'RA-TRIAL-BAL-2021'!R209+'DES-TRIAL-BAL-2021'!R209+'DMP-TRIAL-BAL-2021'!R209</f>
        <v>0</v>
      </c>
      <c r="Z209" s="587">
        <f>+'NF-KSF-TRIAL-BAL-2021'!S209+'RA-TRIAL-BAL-2021'!S209+'DES-TRIAL-BAL-2021'!S209+'DMP-TRIAL-BAL-2021'!S209</f>
        <v>0</v>
      </c>
      <c r="AA209" s="588">
        <f>+'NF-KSF-TRIAL-BAL-2021'!T209+'RA-TRIAL-BAL-2021'!T209+'DES-TRIAL-BAL-2021'!T209+'DMP-TRIAL-BAL-2021'!T209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+'NF-KSF-TRIAL-BAL-2021'!O210+'RA-TRIAL-BAL-2021'!O210+'DES-TRIAL-BAL-2021'!O210+'DMP-TRIAL-BAL-2021'!O210</f>
        <v>0</v>
      </c>
      <c r="W210" s="529">
        <f>+'NF-KSF-TRIAL-BAL-2021'!P210+'RA-TRIAL-BAL-2021'!P210+'DES-TRIAL-BAL-2021'!P210+'DMP-TRIAL-BAL-2021'!P210</f>
        <v>0</v>
      </c>
      <c r="X210" s="587">
        <f>+'NF-KSF-TRIAL-BAL-2021'!Q210+'RA-TRIAL-BAL-2021'!Q210+'DES-TRIAL-BAL-2021'!Q210+'DMP-TRIAL-BAL-2021'!Q210</f>
        <v>0</v>
      </c>
      <c r="Y210" s="586">
        <f>+'NF-KSF-TRIAL-BAL-2021'!R210+'RA-TRIAL-BAL-2021'!R210+'DES-TRIAL-BAL-2021'!R210+'DMP-TRIAL-BAL-2021'!R210</f>
        <v>0</v>
      </c>
      <c r="Z210" s="587">
        <f>+'NF-KSF-TRIAL-BAL-2021'!S210+'RA-TRIAL-BAL-2021'!S210+'DES-TRIAL-BAL-2021'!S210+'DMP-TRIAL-BAL-2021'!S210</f>
        <v>0</v>
      </c>
      <c r="AA210" s="588">
        <f>+'NF-KSF-TRIAL-BAL-2021'!T210+'RA-TRIAL-BAL-2021'!T210+'DES-TRIAL-BAL-2021'!T210+'DMP-TRIAL-BAL-2021'!T210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+'NF-KSF-TRIAL-BAL-2021'!O211+'RA-TRIAL-BAL-2021'!O211+'DES-TRIAL-BAL-2021'!O211+'DMP-TRIAL-BAL-2021'!O211</f>
        <v>0</v>
      </c>
      <c r="W211" s="529">
        <f>+'NF-KSF-TRIAL-BAL-2021'!P211+'RA-TRIAL-BAL-2021'!P211+'DES-TRIAL-BAL-2021'!P211+'DMP-TRIAL-BAL-2021'!P211</f>
        <v>0</v>
      </c>
      <c r="X211" s="587">
        <f>+'NF-KSF-TRIAL-BAL-2021'!Q211+'RA-TRIAL-BAL-2021'!Q211+'DES-TRIAL-BAL-2021'!Q211+'DMP-TRIAL-BAL-2021'!Q211</f>
        <v>0</v>
      </c>
      <c r="Y211" s="586">
        <f>+'NF-KSF-TRIAL-BAL-2021'!R211+'RA-TRIAL-BAL-2021'!R211+'DES-TRIAL-BAL-2021'!R211+'DMP-TRIAL-BAL-2021'!R211</f>
        <v>0</v>
      </c>
      <c r="Z211" s="587">
        <f>+'NF-KSF-TRIAL-BAL-2021'!S211+'RA-TRIAL-BAL-2021'!S211+'DES-TRIAL-BAL-2021'!S211+'DMP-TRIAL-BAL-2021'!S211</f>
        <v>0</v>
      </c>
      <c r="AA211" s="588">
        <f>+'NF-KSF-TRIAL-BAL-2021'!T211+'RA-TRIAL-BAL-2021'!T211+'DES-TRIAL-BAL-2021'!T211+'DMP-TRIAL-BAL-2021'!T211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+'NF-KSF-TRIAL-BAL-2021'!O212+'RA-TRIAL-BAL-2021'!O212+'DES-TRIAL-BAL-2021'!O212+'DMP-TRIAL-BAL-2021'!O212</f>
        <v>0</v>
      </c>
      <c r="W212" s="529">
        <f>+'NF-KSF-TRIAL-BAL-2021'!P212+'RA-TRIAL-BAL-2021'!P212+'DES-TRIAL-BAL-2021'!P212+'DMP-TRIAL-BAL-2021'!P212</f>
        <v>0</v>
      </c>
      <c r="X212" s="587">
        <f>+'NF-KSF-TRIAL-BAL-2021'!Q212+'RA-TRIAL-BAL-2021'!Q212+'DES-TRIAL-BAL-2021'!Q212+'DMP-TRIAL-BAL-2021'!Q212</f>
        <v>0</v>
      </c>
      <c r="Y212" s="586">
        <f>+'NF-KSF-TRIAL-BAL-2021'!R212+'RA-TRIAL-BAL-2021'!R212+'DES-TRIAL-BAL-2021'!R212+'DMP-TRIAL-BAL-2021'!R212</f>
        <v>0</v>
      </c>
      <c r="Z212" s="587">
        <f>+'NF-KSF-TRIAL-BAL-2021'!S212+'RA-TRIAL-BAL-2021'!S212+'DES-TRIAL-BAL-2021'!S212+'DMP-TRIAL-BAL-2021'!S212</f>
        <v>0</v>
      </c>
      <c r="AA212" s="588">
        <f>+'NF-KSF-TRIAL-BAL-2021'!T212+'RA-TRIAL-BAL-2021'!T212+'DES-TRIAL-BAL-2021'!T212+'DMP-TRIAL-BAL-2021'!T212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+'NF-KSF-TRIAL-BAL-2021'!O213+'RA-TRIAL-BAL-2021'!O213+'DES-TRIAL-BAL-2021'!O213+'DMP-TRIAL-BAL-2021'!O213</f>
        <v>0</v>
      </c>
      <c r="W213" s="529">
        <f>+'NF-KSF-TRIAL-BAL-2021'!P213+'RA-TRIAL-BAL-2021'!P213+'DES-TRIAL-BAL-2021'!P213+'DMP-TRIAL-BAL-2021'!P213</f>
        <v>0</v>
      </c>
      <c r="X213" s="587">
        <f>+'NF-KSF-TRIAL-BAL-2021'!Q213+'RA-TRIAL-BAL-2021'!Q213+'DES-TRIAL-BAL-2021'!Q213+'DMP-TRIAL-BAL-2021'!Q213</f>
        <v>0</v>
      </c>
      <c r="Y213" s="586">
        <f>+'NF-KSF-TRIAL-BAL-2021'!R213+'RA-TRIAL-BAL-2021'!R213+'DES-TRIAL-BAL-2021'!R213+'DMP-TRIAL-BAL-2021'!R213</f>
        <v>0</v>
      </c>
      <c r="Z213" s="587">
        <f>+'NF-KSF-TRIAL-BAL-2021'!S213+'RA-TRIAL-BAL-2021'!S213+'DES-TRIAL-BAL-2021'!S213+'DMP-TRIAL-BAL-2021'!S213</f>
        <v>0</v>
      </c>
      <c r="AA213" s="588">
        <f>+'NF-KSF-TRIAL-BAL-2021'!T213+'RA-TRIAL-BAL-2021'!T213+'DES-TRIAL-BAL-2021'!T213+'DMP-TRIAL-BAL-2021'!T213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+'NF-KSF-TRIAL-BAL-2021'!O214+'RA-TRIAL-BAL-2021'!O214+'DES-TRIAL-BAL-2021'!O214+'DMP-TRIAL-BAL-2021'!O214</f>
        <v>0</v>
      </c>
      <c r="W214" s="529">
        <f>+'NF-KSF-TRIAL-BAL-2021'!P214+'RA-TRIAL-BAL-2021'!P214+'DES-TRIAL-BAL-2021'!P214+'DMP-TRIAL-BAL-2021'!P214</f>
        <v>0</v>
      </c>
      <c r="X214" s="587">
        <f>+'NF-KSF-TRIAL-BAL-2021'!Q214+'RA-TRIAL-BAL-2021'!Q214+'DES-TRIAL-BAL-2021'!Q214+'DMP-TRIAL-BAL-2021'!Q214</f>
        <v>0</v>
      </c>
      <c r="Y214" s="586">
        <f>+'NF-KSF-TRIAL-BAL-2021'!R214+'RA-TRIAL-BAL-2021'!R214+'DES-TRIAL-BAL-2021'!R214+'DMP-TRIAL-BAL-2021'!R214</f>
        <v>0</v>
      </c>
      <c r="Z214" s="587">
        <f>+'NF-KSF-TRIAL-BAL-2021'!S214+'RA-TRIAL-BAL-2021'!S214+'DES-TRIAL-BAL-2021'!S214+'DMP-TRIAL-BAL-2021'!S214</f>
        <v>0</v>
      </c>
      <c r="AA214" s="588">
        <f>+'NF-KSF-TRIAL-BAL-2021'!T214+'RA-TRIAL-BAL-2021'!T214+'DES-TRIAL-BAL-2021'!T214+'DMP-TRIAL-BAL-2021'!T214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+'NF-KSF-TRIAL-BAL-2021'!O215+'RA-TRIAL-BAL-2021'!O215+'DES-TRIAL-BAL-2021'!O215+'DMP-TRIAL-BAL-2021'!O215</f>
        <v>0</v>
      </c>
      <c r="W215" s="529">
        <f>+'NF-KSF-TRIAL-BAL-2021'!P215+'RA-TRIAL-BAL-2021'!P215+'DES-TRIAL-BAL-2021'!P215+'DMP-TRIAL-BAL-2021'!P215</f>
        <v>0</v>
      </c>
      <c r="X215" s="587">
        <f>+'NF-KSF-TRIAL-BAL-2021'!Q215+'RA-TRIAL-BAL-2021'!Q215+'DES-TRIAL-BAL-2021'!Q215+'DMP-TRIAL-BAL-2021'!Q215</f>
        <v>0</v>
      </c>
      <c r="Y215" s="586">
        <f>+'NF-KSF-TRIAL-BAL-2021'!R215+'RA-TRIAL-BAL-2021'!R215+'DES-TRIAL-BAL-2021'!R215+'DMP-TRIAL-BAL-2021'!R215</f>
        <v>0</v>
      </c>
      <c r="Z215" s="587">
        <f>+'NF-KSF-TRIAL-BAL-2021'!S215+'RA-TRIAL-BAL-2021'!S215+'DES-TRIAL-BAL-2021'!S215+'DMP-TRIAL-BAL-2021'!S215</f>
        <v>0</v>
      </c>
      <c r="AA215" s="588">
        <f>+'NF-KSF-TRIAL-BAL-2021'!T215+'RA-TRIAL-BAL-2021'!T215+'DES-TRIAL-BAL-2021'!T215+'DMP-TRIAL-BAL-2021'!T215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>
        <v>0</v>
      </c>
      <c r="P216" s="576">
        <v>9774.81</v>
      </c>
      <c r="Q216" s="325">
        <v>9172.49</v>
      </c>
      <c r="R216" s="324">
        <v>2900.6</v>
      </c>
      <c r="S216" s="583">
        <f t="shared" si="112"/>
        <v>0</v>
      </c>
      <c r="T216" s="580">
        <f t="shared" si="93"/>
        <v>3502.9199999999996</v>
      </c>
      <c r="U216" s="51"/>
      <c r="V216" s="541">
        <f>+'NF-KSF-TRIAL-BAL-2021'!O216+'RA-TRIAL-BAL-2021'!O216+'DES-TRIAL-BAL-2021'!O216+'DMP-TRIAL-BAL-2021'!O216</f>
        <v>9774.81</v>
      </c>
      <c r="W216" s="529">
        <f>+'NF-KSF-TRIAL-BAL-2021'!P216+'RA-TRIAL-BAL-2021'!P216+'DES-TRIAL-BAL-2021'!P216+'DMP-TRIAL-BAL-2021'!P216</f>
        <v>0</v>
      </c>
      <c r="X216" s="587">
        <f>+'NF-KSF-TRIAL-BAL-2021'!Q216+'RA-TRIAL-BAL-2021'!Q216+'DES-TRIAL-BAL-2021'!Q216+'DMP-TRIAL-BAL-2021'!Q216</f>
        <v>2453</v>
      </c>
      <c r="Y216" s="586">
        <f>+'NF-KSF-TRIAL-BAL-2021'!R216+'RA-TRIAL-BAL-2021'!R216+'DES-TRIAL-BAL-2021'!R216+'DMP-TRIAL-BAL-2021'!R216</f>
        <v>8724.89</v>
      </c>
      <c r="Z216" s="587">
        <f>+'NF-KSF-TRIAL-BAL-2021'!S216+'RA-TRIAL-BAL-2021'!S216+'DES-TRIAL-BAL-2021'!S216+'DMP-TRIAL-BAL-2021'!S216</f>
        <v>3502.92</v>
      </c>
      <c r="AA216" s="588">
        <f>+'NF-KSF-TRIAL-BAL-2021'!T216+'RA-TRIAL-BAL-2021'!T216+'DES-TRIAL-BAL-2021'!T216+'DMP-TRIAL-BAL-2021'!T216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9774.81</v>
      </c>
      <c r="AL216" s="970">
        <f t="shared" si="117"/>
        <v>9774.81</v>
      </c>
      <c r="AM216" s="326">
        <f t="shared" si="118"/>
        <v>11625.49</v>
      </c>
      <c r="AN216" s="970">
        <f t="shared" si="118"/>
        <v>11625.49</v>
      </c>
      <c r="AO216" s="326">
        <f t="shared" si="114"/>
        <v>3502.92</v>
      </c>
      <c r="AP216" s="28">
        <f t="shared" si="108"/>
        <v>3502.9199999999996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>
        <v>0</v>
      </c>
      <c r="P217" s="576">
        <v>146049.57</v>
      </c>
      <c r="Q217" s="325">
        <v>133531.26999999999</v>
      </c>
      <c r="R217" s="324">
        <v>71861.009999999995</v>
      </c>
      <c r="S217" s="583">
        <f t="shared" si="112"/>
        <v>0</v>
      </c>
      <c r="T217" s="580">
        <f t="shared" si="93"/>
        <v>84379.310000000012</v>
      </c>
      <c r="U217" s="51"/>
      <c r="V217" s="541">
        <f>+'NF-KSF-TRIAL-BAL-2021'!O217+'RA-TRIAL-BAL-2021'!O217+'DES-TRIAL-BAL-2021'!O217+'DMP-TRIAL-BAL-2021'!O217</f>
        <v>146049.32999999999</v>
      </c>
      <c r="W217" s="529">
        <f>+'NF-KSF-TRIAL-BAL-2021'!P217+'RA-TRIAL-BAL-2021'!P217+'DES-TRIAL-BAL-2021'!P217+'DMP-TRIAL-BAL-2021'!P217</f>
        <v>0</v>
      </c>
      <c r="X217" s="587">
        <f>+'NF-KSF-TRIAL-BAL-2021'!Q217+'RA-TRIAL-BAL-2021'!Q217+'DES-TRIAL-BAL-2021'!Q217+'DMP-TRIAL-BAL-2021'!Q217</f>
        <v>76149.05</v>
      </c>
      <c r="Y217" s="586">
        <f>+'NF-KSF-TRIAL-BAL-2021'!R217+'RA-TRIAL-BAL-2021'!R217+'DES-TRIAL-BAL-2021'!R217+'DMP-TRIAL-BAL-2021'!R217</f>
        <v>137819.07</v>
      </c>
      <c r="Z217" s="587">
        <f>+'NF-KSF-TRIAL-BAL-2021'!S217+'RA-TRIAL-BAL-2021'!S217+'DES-TRIAL-BAL-2021'!S217+'DMP-TRIAL-BAL-2021'!S217</f>
        <v>84379.309999999983</v>
      </c>
      <c r="AA217" s="588">
        <f>+'NF-KSF-TRIAL-BAL-2021'!T217+'RA-TRIAL-BAL-2021'!T217+'DES-TRIAL-BAL-2021'!T217+'DMP-TRIAL-BAL-2021'!T217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146049.32999999999</v>
      </c>
      <c r="AL217" s="970">
        <f t="shared" si="117"/>
        <v>146049.57</v>
      </c>
      <c r="AM217" s="326">
        <f t="shared" si="118"/>
        <v>209680.32</v>
      </c>
      <c r="AN217" s="970">
        <f t="shared" si="118"/>
        <v>209680.08</v>
      </c>
      <c r="AO217" s="326">
        <f t="shared" si="114"/>
        <v>84379.309999999983</v>
      </c>
      <c r="AP217" s="28">
        <f t="shared" si="108"/>
        <v>84379.310000000012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+'NF-KSF-TRIAL-BAL-2021'!O218+'RA-TRIAL-BAL-2021'!O218+'DES-TRIAL-BAL-2021'!O218+'DMP-TRIAL-BAL-2021'!O218</f>
        <v>0</v>
      </c>
      <c r="W218" s="529">
        <f>+'NF-KSF-TRIAL-BAL-2021'!P218+'RA-TRIAL-BAL-2021'!P218+'DES-TRIAL-BAL-2021'!P218+'DMP-TRIAL-BAL-2021'!P218</f>
        <v>0</v>
      </c>
      <c r="X218" s="587">
        <f>+'NF-KSF-TRIAL-BAL-2021'!Q218+'RA-TRIAL-BAL-2021'!Q218+'DES-TRIAL-BAL-2021'!Q218+'DMP-TRIAL-BAL-2021'!Q218</f>
        <v>0</v>
      </c>
      <c r="Y218" s="586">
        <f>+'NF-KSF-TRIAL-BAL-2021'!R218+'RA-TRIAL-BAL-2021'!R218+'DES-TRIAL-BAL-2021'!R218+'DMP-TRIAL-BAL-2021'!R218</f>
        <v>0</v>
      </c>
      <c r="Z218" s="587">
        <f>+'NF-KSF-TRIAL-BAL-2021'!S218+'RA-TRIAL-BAL-2021'!S218+'DES-TRIAL-BAL-2021'!S218+'DMP-TRIAL-BAL-2021'!S218</f>
        <v>0</v>
      </c>
      <c r="AA218" s="588">
        <f>+'NF-KSF-TRIAL-BAL-2021'!T218+'RA-TRIAL-BAL-2021'!T218+'DES-TRIAL-BAL-2021'!T218+'DMP-TRIAL-BAL-2021'!T218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>
        <v>131951.16</v>
      </c>
      <c r="P219" s="582">
        <v>0</v>
      </c>
      <c r="Q219" s="325"/>
      <c r="R219" s="324">
        <v>17249.900000000001</v>
      </c>
      <c r="S219" s="583">
        <f t="shared" si="112"/>
        <v>114701.26000000001</v>
      </c>
      <c r="T219" s="584">
        <v>0</v>
      </c>
      <c r="U219" s="51"/>
      <c r="V219" s="541">
        <f>+'NF-KSF-TRIAL-BAL-2021'!O219+'RA-TRIAL-BAL-2021'!O219+'DES-TRIAL-BAL-2021'!O219+'DMP-TRIAL-BAL-2021'!O219</f>
        <v>0</v>
      </c>
      <c r="W219" s="529">
        <f>+'NF-KSF-TRIAL-BAL-2021'!P219+'RA-TRIAL-BAL-2021'!P219+'DES-TRIAL-BAL-2021'!P219+'DMP-TRIAL-BAL-2021'!P219</f>
        <v>0</v>
      </c>
      <c r="X219" s="587">
        <f>+'NF-KSF-TRIAL-BAL-2021'!Q219+'RA-TRIAL-BAL-2021'!Q219+'DES-TRIAL-BAL-2021'!Q219+'DMP-TRIAL-BAL-2021'!Q219</f>
        <v>0</v>
      </c>
      <c r="Y219" s="586">
        <f>+'NF-KSF-TRIAL-BAL-2021'!R219+'RA-TRIAL-BAL-2021'!R219+'DES-TRIAL-BAL-2021'!R219+'DMP-TRIAL-BAL-2021'!R219</f>
        <v>0</v>
      </c>
      <c r="Z219" s="587">
        <f>+'NF-KSF-TRIAL-BAL-2021'!S219+'RA-TRIAL-BAL-2021'!S219+'DES-TRIAL-BAL-2021'!S219+'DMP-TRIAL-BAL-2021'!S219</f>
        <v>0</v>
      </c>
      <c r="AA219" s="588">
        <f>+'NF-KSF-TRIAL-BAL-2021'!T219+'RA-TRIAL-BAL-2021'!T219+'DES-TRIAL-BAL-2021'!T219+'DMP-TRIAL-BAL-2021'!T219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131951.16</v>
      </c>
      <c r="AL219" s="9">
        <v>0</v>
      </c>
      <c r="AM219" s="326">
        <f t="shared" ref="AM219:AN224" si="120">+ROUND(+Q219+X219+AE219,2)</f>
        <v>0</v>
      </c>
      <c r="AN219" s="970">
        <f t="shared" si="120"/>
        <v>17249.900000000001</v>
      </c>
      <c r="AO219" s="326">
        <f t="shared" si="114"/>
        <v>114701.26000000001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+'NF-KSF-TRIAL-BAL-2021'!O220+'RA-TRIAL-BAL-2021'!O220+'DES-TRIAL-BAL-2021'!O220+'DMP-TRIAL-BAL-2021'!O220</f>
        <v>0</v>
      </c>
      <c r="W220" s="529">
        <f>+'NF-KSF-TRIAL-BAL-2021'!P220+'RA-TRIAL-BAL-2021'!P220+'DES-TRIAL-BAL-2021'!P220+'DMP-TRIAL-BAL-2021'!P220</f>
        <v>0</v>
      </c>
      <c r="X220" s="587">
        <f>+'NF-KSF-TRIAL-BAL-2021'!Q220+'RA-TRIAL-BAL-2021'!Q220+'DES-TRIAL-BAL-2021'!Q220+'DMP-TRIAL-BAL-2021'!Q220</f>
        <v>0</v>
      </c>
      <c r="Y220" s="586">
        <f>+'NF-KSF-TRIAL-BAL-2021'!R220+'RA-TRIAL-BAL-2021'!R220+'DES-TRIAL-BAL-2021'!R220+'DMP-TRIAL-BAL-2021'!R220</f>
        <v>0</v>
      </c>
      <c r="Z220" s="587">
        <f>+'NF-KSF-TRIAL-BAL-2021'!S220+'RA-TRIAL-BAL-2021'!S220+'DES-TRIAL-BAL-2021'!S220+'DMP-TRIAL-BAL-2021'!S220</f>
        <v>0</v>
      </c>
      <c r="AA220" s="588">
        <f>+'NF-KSF-TRIAL-BAL-2021'!T220+'RA-TRIAL-BAL-2021'!T220+'DES-TRIAL-BAL-2021'!T220+'DMP-TRIAL-BAL-2021'!T220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+'NF-KSF-TRIAL-BAL-2021'!O221+'RA-TRIAL-BAL-2021'!O221+'DES-TRIAL-BAL-2021'!O221+'DMP-TRIAL-BAL-2021'!O221</f>
        <v>0</v>
      </c>
      <c r="W221" s="529">
        <f>+'NF-KSF-TRIAL-BAL-2021'!P221+'RA-TRIAL-BAL-2021'!P221+'DES-TRIAL-BAL-2021'!P221+'DMP-TRIAL-BAL-2021'!P221</f>
        <v>0</v>
      </c>
      <c r="X221" s="587">
        <f>+'NF-KSF-TRIAL-BAL-2021'!Q221+'RA-TRIAL-BAL-2021'!Q221+'DES-TRIAL-BAL-2021'!Q221+'DMP-TRIAL-BAL-2021'!Q221</f>
        <v>0</v>
      </c>
      <c r="Y221" s="586">
        <f>+'NF-KSF-TRIAL-BAL-2021'!R221+'RA-TRIAL-BAL-2021'!R221+'DES-TRIAL-BAL-2021'!R221+'DMP-TRIAL-BAL-2021'!R221</f>
        <v>0</v>
      </c>
      <c r="Z221" s="587">
        <f>+'NF-KSF-TRIAL-BAL-2021'!S221+'RA-TRIAL-BAL-2021'!S221+'DES-TRIAL-BAL-2021'!S221+'DMP-TRIAL-BAL-2021'!S221</f>
        <v>0</v>
      </c>
      <c r="AA221" s="588">
        <f>+'NF-KSF-TRIAL-BAL-2021'!T221+'RA-TRIAL-BAL-2021'!T221+'DES-TRIAL-BAL-2021'!T221+'DMP-TRIAL-BAL-2021'!T221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+'NF-KSF-TRIAL-BAL-2021'!O222+'RA-TRIAL-BAL-2021'!O222+'DES-TRIAL-BAL-2021'!O222+'DMP-TRIAL-BAL-2021'!O222</f>
        <v>0</v>
      </c>
      <c r="W222" s="529">
        <f>+'NF-KSF-TRIAL-BAL-2021'!P222+'RA-TRIAL-BAL-2021'!P222+'DES-TRIAL-BAL-2021'!P222+'DMP-TRIAL-BAL-2021'!P222</f>
        <v>0</v>
      </c>
      <c r="X222" s="587">
        <f>+'NF-KSF-TRIAL-BAL-2021'!Q222+'RA-TRIAL-BAL-2021'!Q222+'DES-TRIAL-BAL-2021'!Q222+'DMP-TRIAL-BAL-2021'!Q222</f>
        <v>0</v>
      </c>
      <c r="Y222" s="586">
        <f>+'NF-KSF-TRIAL-BAL-2021'!R222+'RA-TRIAL-BAL-2021'!R222+'DES-TRIAL-BAL-2021'!R222+'DMP-TRIAL-BAL-2021'!R222</f>
        <v>0</v>
      </c>
      <c r="Z222" s="587">
        <f>+'NF-KSF-TRIAL-BAL-2021'!S222+'RA-TRIAL-BAL-2021'!S222+'DES-TRIAL-BAL-2021'!S222+'DMP-TRIAL-BAL-2021'!S222</f>
        <v>0</v>
      </c>
      <c r="AA222" s="588">
        <f>+'NF-KSF-TRIAL-BAL-2021'!T222+'RA-TRIAL-BAL-2021'!T222+'DES-TRIAL-BAL-2021'!T222+'DMP-TRIAL-BAL-2021'!T222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+'NF-KSF-TRIAL-BAL-2021'!O223+'RA-TRIAL-BAL-2021'!O223+'DES-TRIAL-BAL-2021'!O223+'DMP-TRIAL-BAL-2021'!O223</f>
        <v>0</v>
      </c>
      <c r="W223" s="529">
        <f>+'NF-KSF-TRIAL-BAL-2021'!P223+'RA-TRIAL-BAL-2021'!P223+'DES-TRIAL-BAL-2021'!P223+'DMP-TRIAL-BAL-2021'!P223</f>
        <v>0</v>
      </c>
      <c r="X223" s="587">
        <f>+'NF-KSF-TRIAL-BAL-2021'!Q223+'RA-TRIAL-BAL-2021'!Q223+'DES-TRIAL-BAL-2021'!Q223+'DMP-TRIAL-BAL-2021'!Q223</f>
        <v>0</v>
      </c>
      <c r="Y223" s="586">
        <f>+'NF-KSF-TRIAL-BAL-2021'!R223+'RA-TRIAL-BAL-2021'!R223+'DES-TRIAL-BAL-2021'!R223+'DMP-TRIAL-BAL-2021'!R223</f>
        <v>0</v>
      </c>
      <c r="Z223" s="587">
        <f>+'NF-KSF-TRIAL-BAL-2021'!S223+'RA-TRIAL-BAL-2021'!S223+'DES-TRIAL-BAL-2021'!S223+'DMP-TRIAL-BAL-2021'!S223</f>
        <v>0</v>
      </c>
      <c r="AA223" s="588">
        <f>+'NF-KSF-TRIAL-BAL-2021'!T223+'RA-TRIAL-BAL-2021'!T223+'DES-TRIAL-BAL-2021'!T223+'DMP-TRIAL-BAL-2021'!T223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+'NF-KSF-TRIAL-BAL-2021'!O224+'RA-TRIAL-BAL-2021'!O224+'DES-TRIAL-BAL-2021'!O224+'DMP-TRIAL-BAL-2021'!O224</f>
        <v>0</v>
      </c>
      <c r="W224" s="529">
        <f>+'NF-KSF-TRIAL-BAL-2021'!P224+'RA-TRIAL-BAL-2021'!P224+'DES-TRIAL-BAL-2021'!P224+'DMP-TRIAL-BAL-2021'!P224</f>
        <v>0</v>
      </c>
      <c r="X224" s="587">
        <f>+'NF-KSF-TRIAL-BAL-2021'!Q224+'RA-TRIAL-BAL-2021'!Q224+'DES-TRIAL-BAL-2021'!Q224+'DMP-TRIAL-BAL-2021'!Q224</f>
        <v>0</v>
      </c>
      <c r="Y224" s="586">
        <f>+'NF-KSF-TRIAL-BAL-2021'!R224+'RA-TRIAL-BAL-2021'!R224+'DES-TRIAL-BAL-2021'!R224+'DMP-TRIAL-BAL-2021'!R224</f>
        <v>0</v>
      </c>
      <c r="Z224" s="587">
        <f>+'NF-KSF-TRIAL-BAL-2021'!S224+'RA-TRIAL-BAL-2021'!S224+'DES-TRIAL-BAL-2021'!S224+'DMP-TRIAL-BAL-2021'!S224</f>
        <v>0</v>
      </c>
      <c r="AA224" s="588">
        <f>+'NF-KSF-TRIAL-BAL-2021'!T224+'RA-TRIAL-BAL-2021'!T224+'DES-TRIAL-BAL-2021'!T224+'DMP-TRIAL-BAL-2021'!T224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+'NF-KSF-TRIAL-BAL-2021'!O225+'RA-TRIAL-BAL-2021'!O225+'DES-TRIAL-BAL-2021'!O225+'DMP-TRIAL-BAL-2021'!O225</f>
        <v>0</v>
      </c>
      <c r="W225" s="529">
        <f>+'NF-KSF-TRIAL-BAL-2021'!P225+'RA-TRIAL-BAL-2021'!P225+'DES-TRIAL-BAL-2021'!P225+'DMP-TRIAL-BAL-2021'!P225</f>
        <v>0</v>
      </c>
      <c r="X225" s="587">
        <f>+'NF-KSF-TRIAL-BAL-2021'!Q225+'RA-TRIAL-BAL-2021'!Q225+'DES-TRIAL-BAL-2021'!Q225+'DMP-TRIAL-BAL-2021'!Q225</f>
        <v>0</v>
      </c>
      <c r="Y225" s="586">
        <f>+'NF-KSF-TRIAL-BAL-2021'!R225+'RA-TRIAL-BAL-2021'!R225+'DES-TRIAL-BAL-2021'!R225+'DMP-TRIAL-BAL-2021'!R225</f>
        <v>0</v>
      </c>
      <c r="Z225" s="587">
        <f>+'NF-KSF-TRIAL-BAL-2021'!S225+'RA-TRIAL-BAL-2021'!S225+'DES-TRIAL-BAL-2021'!S225+'DMP-TRIAL-BAL-2021'!S225</f>
        <v>0</v>
      </c>
      <c r="AA225" s="588">
        <f>+'NF-KSF-TRIAL-BAL-2021'!T225+'RA-TRIAL-BAL-2021'!T225+'DES-TRIAL-BAL-2021'!T225+'DMP-TRIAL-BAL-2021'!T225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+'NF-KSF-TRIAL-BAL-2021'!O226+'RA-TRIAL-BAL-2021'!O226+'DES-TRIAL-BAL-2021'!O226+'DMP-TRIAL-BAL-2021'!O226</f>
        <v>0</v>
      </c>
      <c r="W226" s="529">
        <f>+'NF-KSF-TRIAL-BAL-2021'!P226+'RA-TRIAL-BAL-2021'!P226+'DES-TRIAL-BAL-2021'!P226+'DMP-TRIAL-BAL-2021'!P226</f>
        <v>0</v>
      </c>
      <c r="X226" s="587">
        <f>+'NF-KSF-TRIAL-BAL-2021'!Q226+'RA-TRIAL-BAL-2021'!Q226+'DES-TRIAL-BAL-2021'!Q226+'DMP-TRIAL-BAL-2021'!Q226</f>
        <v>0</v>
      </c>
      <c r="Y226" s="586">
        <f>+'NF-KSF-TRIAL-BAL-2021'!R226+'RA-TRIAL-BAL-2021'!R226+'DES-TRIAL-BAL-2021'!R226+'DMP-TRIAL-BAL-2021'!R226</f>
        <v>0</v>
      </c>
      <c r="Z226" s="587">
        <f>+'NF-KSF-TRIAL-BAL-2021'!S226+'RA-TRIAL-BAL-2021'!S226+'DES-TRIAL-BAL-2021'!S226+'DMP-TRIAL-BAL-2021'!S226</f>
        <v>0</v>
      </c>
      <c r="AA226" s="588">
        <f>+'NF-KSF-TRIAL-BAL-2021'!T226+'RA-TRIAL-BAL-2021'!T226+'DES-TRIAL-BAL-2021'!T226+'DMP-TRIAL-BAL-2021'!T226</f>
        <v>0</v>
      </c>
      <c r="AB226" s="51"/>
      <c r="AC226" s="575">
        <v>0</v>
      </c>
      <c r="AD226" s="576">
        <v>613067.97</v>
      </c>
      <c r="AE226" s="122">
        <v>3214.45</v>
      </c>
      <c r="AF226" s="324">
        <v>10194.94</v>
      </c>
      <c r="AG226" s="579">
        <v>0</v>
      </c>
      <c r="AH226" s="580">
        <f>+IF(ABS(+AC226+AE226)&lt;=ABS(AD226+AF226),-AC226+AD226-AE226+AF226,0)</f>
        <v>620048.46</v>
      </c>
      <c r="AI226" s="51"/>
      <c r="AJ226" s="1497">
        <f t="shared" si="124"/>
        <v>4831</v>
      </c>
      <c r="AK226" s="8">
        <v>0</v>
      </c>
      <c r="AL226" s="970">
        <f>+ROUND(+P226+W226+AD226,2)</f>
        <v>613067.97</v>
      </c>
      <c r="AM226" s="326">
        <f t="shared" si="125"/>
        <v>3214.45</v>
      </c>
      <c r="AN226" s="970">
        <f t="shared" si="125"/>
        <v>10194.94</v>
      </c>
      <c r="AO226" s="29">
        <v>0</v>
      </c>
      <c r="AP226" s="28">
        <f>+T226+AA226+AH226</f>
        <v>620048.46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+'NF-KSF-TRIAL-BAL-2021'!O227+'RA-TRIAL-BAL-2021'!O227+'DES-TRIAL-BAL-2021'!O227+'DMP-TRIAL-BAL-2021'!O227</f>
        <v>0</v>
      </c>
      <c r="W227" s="529">
        <f>+'NF-KSF-TRIAL-BAL-2021'!P227+'RA-TRIAL-BAL-2021'!P227+'DES-TRIAL-BAL-2021'!P227+'DMP-TRIAL-BAL-2021'!P227</f>
        <v>0</v>
      </c>
      <c r="X227" s="587">
        <f>+'NF-KSF-TRIAL-BAL-2021'!Q227+'RA-TRIAL-BAL-2021'!Q227+'DES-TRIAL-BAL-2021'!Q227+'DMP-TRIAL-BAL-2021'!Q227</f>
        <v>0</v>
      </c>
      <c r="Y227" s="586">
        <f>+'NF-KSF-TRIAL-BAL-2021'!R227+'RA-TRIAL-BAL-2021'!R227+'DES-TRIAL-BAL-2021'!R227+'DMP-TRIAL-BAL-2021'!R227</f>
        <v>0</v>
      </c>
      <c r="Z227" s="587">
        <f>+'NF-KSF-TRIAL-BAL-2021'!S227+'RA-TRIAL-BAL-2021'!S227+'DES-TRIAL-BAL-2021'!S227+'DMP-TRIAL-BAL-2021'!S227</f>
        <v>0</v>
      </c>
      <c r="AA227" s="588">
        <f>+'NF-KSF-TRIAL-BAL-2021'!T227+'RA-TRIAL-BAL-2021'!T227+'DES-TRIAL-BAL-2021'!T227+'DMP-TRIAL-BAL-2021'!T227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+'NF-KSF-TRIAL-BAL-2021'!O228+'RA-TRIAL-BAL-2021'!O228+'DES-TRIAL-BAL-2021'!O228+'DMP-TRIAL-BAL-2021'!O228</f>
        <v>0</v>
      </c>
      <c r="W228" s="529">
        <f>+'NF-KSF-TRIAL-BAL-2021'!P228+'RA-TRIAL-BAL-2021'!P228+'DES-TRIAL-BAL-2021'!P228+'DMP-TRIAL-BAL-2021'!P228</f>
        <v>0</v>
      </c>
      <c r="X228" s="587">
        <f>+'NF-KSF-TRIAL-BAL-2021'!Q228+'RA-TRIAL-BAL-2021'!Q228+'DES-TRIAL-BAL-2021'!Q228+'DMP-TRIAL-BAL-2021'!Q228</f>
        <v>0</v>
      </c>
      <c r="Y228" s="586">
        <f>+'NF-KSF-TRIAL-BAL-2021'!R228+'RA-TRIAL-BAL-2021'!R228+'DES-TRIAL-BAL-2021'!R228+'DMP-TRIAL-BAL-2021'!R228</f>
        <v>0</v>
      </c>
      <c r="Z228" s="587">
        <f>+'NF-KSF-TRIAL-BAL-2021'!S228+'RA-TRIAL-BAL-2021'!S228+'DES-TRIAL-BAL-2021'!S228+'DMP-TRIAL-BAL-2021'!S228</f>
        <v>0</v>
      </c>
      <c r="AA228" s="588">
        <f>+'NF-KSF-TRIAL-BAL-2021'!T228+'RA-TRIAL-BAL-2021'!T228+'DES-TRIAL-BAL-2021'!T228+'DMP-TRIAL-BAL-2021'!T228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+'NF-KSF-TRIAL-BAL-2021'!O229+'RA-TRIAL-BAL-2021'!O229+'DES-TRIAL-BAL-2021'!O229+'DMP-TRIAL-BAL-2021'!O229</f>
        <v>0</v>
      </c>
      <c r="W229" s="529">
        <f>+'NF-KSF-TRIAL-BAL-2021'!P229+'RA-TRIAL-BAL-2021'!P229+'DES-TRIAL-BAL-2021'!P229+'DMP-TRIAL-BAL-2021'!P229</f>
        <v>0</v>
      </c>
      <c r="X229" s="587">
        <f>+'NF-KSF-TRIAL-BAL-2021'!Q229+'RA-TRIAL-BAL-2021'!Q229+'DES-TRIAL-BAL-2021'!Q229+'DMP-TRIAL-BAL-2021'!Q229</f>
        <v>0</v>
      </c>
      <c r="Y229" s="586">
        <f>+'NF-KSF-TRIAL-BAL-2021'!R229+'RA-TRIAL-BAL-2021'!R229+'DES-TRIAL-BAL-2021'!R229+'DMP-TRIAL-BAL-2021'!R229</f>
        <v>0</v>
      </c>
      <c r="Z229" s="587">
        <f>+'NF-KSF-TRIAL-BAL-2021'!S229+'RA-TRIAL-BAL-2021'!S229+'DES-TRIAL-BAL-2021'!S229+'DMP-TRIAL-BAL-2021'!S229</f>
        <v>0</v>
      </c>
      <c r="AA229" s="588">
        <f>+'NF-KSF-TRIAL-BAL-2021'!T229+'RA-TRIAL-BAL-2021'!T229+'DES-TRIAL-BAL-2021'!T229+'DMP-TRIAL-BAL-2021'!T229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+'NF-KSF-TRIAL-BAL-2021'!O230+'RA-TRIAL-BAL-2021'!O230+'DES-TRIAL-BAL-2021'!O230+'DMP-TRIAL-BAL-2021'!O230</f>
        <v>0</v>
      </c>
      <c r="W230" s="529">
        <f>+'NF-KSF-TRIAL-BAL-2021'!P230+'RA-TRIAL-BAL-2021'!P230+'DES-TRIAL-BAL-2021'!P230+'DMP-TRIAL-BAL-2021'!P230</f>
        <v>0</v>
      </c>
      <c r="X230" s="587">
        <f>+'NF-KSF-TRIAL-BAL-2021'!Q230+'RA-TRIAL-BAL-2021'!Q230+'DES-TRIAL-BAL-2021'!Q230+'DMP-TRIAL-BAL-2021'!Q230</f>
        <v>0</v>
      </c>
      <c r="Y230" s="586">
        <f>+'NF-KSF-TRIAL-BAL-2021'!R230+'RA-TRIAL-BAL-2021'!R230+'DES-TRIAL-BAL-2021'!R230+'DMP-TRIAL-BAL-2021'!R230</f>
        <v>0</v>
      </c>
      <c r="Z230" s="587">
        <f>+'NF-KSF-TRIAL-BAL-2021'!S230+'RA-TRIAL-BAL-2021'!S230+'DES-TRIAL-BAL-2021'!S230+'DMP-TRIAL-BAL-2021'!S230</f>
        <v>0</v>
      </c>
      <c r="AA230" s="588">
        <f>+'NF-KSF-TRIAL-BAL-2021'!T230+'RA-TRIAL-BAL-2021'!T230+'DES-TRIAL-BAL-2021'!T230+'DMP-TRIAL-BAL-2021'!T230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+'NF-KSF-TRIAL-BAL-2021'!O231+'RA-TRIAL-BAL-2021'!O231+'DES-TRIAL-BAL-2021'!O231+'DMP-TRIAL-BAL-2021'!O231</f>
        <v>0</v>
      </c>
      <c r="W231" s="529">
        <f>+'NF-KSF-TRIAL-BAL-2021'!P231+'RA-TRIAL-BAL-2021'!P231+'DES-TRIAL-BAL-2021'!P231+'DMP-TRIAL-BAL-2021'!P231</f>
        <v>0</v>
      </c>
      <c r="X231" s="587">
        <f>+'NF-KSF-TRIAL-BAL-2021'!Q231+'RA-TRIAL-BAL-2021'!Q231+'DES-TRIAL-BAL-2021'!Q231+'DMP-TRIAL-BAL-2021'!Q231</f>
        <v>0</v>
      </c>
      <c r="Y231" s="586">
        <f>+'NF-KSF-TRIAL-BAL-2021'!R231+'RA-TRIAL-BAL-2021'!R231+'DES-TRIAL-BAL-2021'!R231+'DMP-TRIAL-BAL-2021'!R231</f>
        <v>0</v>
      </c>
      <c r="Z231" s="587">
        <f>+'NF-KSF-TRIAL-BAL-2021'!S231+'RA-TRIAL-BAL-2021'!S231+'DES-TRIAL-BAL-2021'!S231+'DMP-TRIAL-BAL-2021'!S231</f>
        <v>0</v>
      </c>
      <c r="AA231" s="588">
        <f>+'NF-KSF-TRIAL-BAL-2021'!T231+'RA-TRIAL-BAL-2021'!T231+'DES-TRIAL-BAL-2021'!T231+'DMP-TRIAL-BAL-2021'!T231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+'NF-KSF-TRIAL-BAL-2021'!O232+'RA-TRIAL-BAL-2021'!O232+'DES-TRIAL-BAL-2021'!O232+'DMP-TRIAL-BAL-2021'!O232</f>
        <v>0</v>
      </c>
      <c r="W232" s="529">
        <f>+'NF-KSF-TRIAL-BAL-2021'!P232+'RA-TRIAL-BAL-2021'!P232+'DES-TRIAL-BAL-2021'!P232+'DMP-TRIAL-BAL-2021'!P232</f>
        <v>0</v>
      </c>
      <c r="X232" s="587">
        <f>+'NF-KSF-TRIAL-BAL-2021'!Q232+'RA-TRIAL-BAL-2021'!Q232+'DES-TRIAL-BAL-2021'!Q232+'DMP-TRIAL-BAL-2021'!Q232</f>
        <v>0</v>
      </c>
      <c r="Y232" s="586">
        <f>+'NF-KSF-TRIAL-BAL-2021'!R232+'RA-TRIAL-BAL-2021'!R232+'DES-TRIAL-BAL-2021'!R232+'DMP-TRIAL-BAL-2021'!R232</f>
        <v>0</v>
      </c>
      <c r="Z232" s="587">
        <f>+'NF-KSF-TRIAL-BAL-2021'!S232+'RA-TRIAL-BAL-2021'!S232+'DES-TRIAL-BAL-2021'!S232+'DMP-TRIAL-BAL-2021'!S232</f>
        <v>0</v>
      </c>
      <c r="AA232" s="588">
        <f>+'NF-KSF-TRIAL-BAL-2021'!T232+'RA-TRIAL-BAL-2021'!T232+'DES-TRIAL-BAL-2021'!T232+'DMP-TRIAL-BAL-2021'!T232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+'NF-KSF-TRIAL-BAL-2021'!O233+'RA-TRIAL-BAL-2021'!O233+'DES-TRIAL-BAL-2021'!O233+'DMP-TRIAL-BAL-2021'!O233</f>
        <v>0</v>
      </c>
      <c r="W233" s="529">
        <f>+'NF-KSF-TRIAL-BAL-2021'!P233+'RA-TRIAL-BAL-2021'!P233+'DES-TRIAL-BAL-2021'!P233+'DMP-TRIAL-BAL-2021'!P233</f>
        <v>0</v>
      </c>
      <c r="X233" s="587">
        <f>+'NF-KSF-TRIAL-BAL-2021'!Q233+'RA-TRIAL-BAL-2021'!Q233+'DES-TRIAL-BAL-2021'!Q233+'DMP-TRIAL-BAL-2021'!Q233</f>
        <v>0</v>
      </c>
      <c r="Y233" s="586">
        <f>+'NF-KSF-TRIAL-BAL-2021'!R233+'RA-TRIAL-BAL-2021'!R233+'DES-TRIAL-BAL-2021'!R233+'DMP-TRIAL-BAL-2021'!R233</f>
        <v>0</v>
      </c>
      <c r="Z233" s="587">
        <f>+'NF-KSF-TRIAL-BAL-2021'!S233+'RA-TRIAL-BAL-2021'!S233+'DES-TRIAL-BAL-2021'!S233+'DMP-TRIAL-BAL-2021'!S233</f>
        <v>0</v>
      </c>
      <c r="AA233" s="588">
        <f>+'NF-KSF-TRIAL-BAL-2021'!T233+'RA-TRIAL-BAL-2021'!T233+'DES-TRIAL-BAL-2021'!T233+'DMP-TRIAL-BAL-2021'!T233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+'NF-KSF-TRIAL-BAL-2021'!O234+'RA-TRIAL-BAL-2021'!O234+'DES-TRIAL-BAL-2021'!O234+'DMP-TRIAL-BAL-2021'!O234</f>
        <v>0</v>
      </c>
      <c r="W234" s="529">
        <f>+'NF-KSF-TRIAL-BAL-2021'!P234+'RA-TRIAL-BAL-2021'!P234+'DES-TRIAL-BAL-2021'!P234+'DMP-TRIAL-BAL-2021'!P234</f>
        <v>0</v>
      </c>
      <c r="X234" s="587">
        <f>+'NF-KSF-TRIAL-BAL-2021'!Q234+'RA-TRIAL-BAL-2021'!Q234+'DES-TRIAL-BAL-2021'!Q234+'DMP-TRIAL-BAL-2021'!Q234</f>
        <v>0</v>
      </c>
      <c r="Y234" s="586">
        <f>+'NF-KSF-TRIAL-BAL-2021'!R234+'RA-TRIAL-BAL-2021'!R234+'DES-TRIAL-BAL-2021'!R234+'DMP-TRIAL-BAL-2021'!R234</f>
        <v>0</v>
      </c>
      <c r="Z234" s="587">
        <f>+'NF-KSF-TRIAL-BAL-2021'!S234+'RA-TRIAL-BAL-2021'!S234+'DES-TRIAL-BAL-2021'!S234+'DMP-TRIAL-BAL-2021'!S234</f>
        <v>0</v>
      </c>
      <c r="AA234" s="588">
        <f>+'NF-KSF-TRIAL-BAL-2021'!T234+'RA-TRIAL-BAL-2021'!T234+'DES-TRIAL-BAL-2021'!T234+'DMP-TRIAL-BAL-2021'!T234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+'NF-KSF-TRIAL-BAL-2021'!O235+'RA-TRIAL-BAL-2021'!O235+'DES-TRIAL-BAL-2021'!O235+'DMP-TRIAL-BAL-2021'!O235</f>
        <v>0</v>
      </c>
      <c r="W235" s="529">
        <f>+'NF-KSF-TRIAL-BAL-2021'!P235+'RA-TRIAL-BAL-2021'!P235+'DES-TRIAL-BAL-2021'!P235+'DMP-TRIAL-BAL-2021'!P235</f>
        <v>0</v>
      </c>
      <c r="X235" s="587">
        <f>+'NF-KSF-TRIAL-BAL-2021'!Q235+'RA-TRIAL-BAL-2021'!Q235+'DES-TRIAL-BAL-2021'!Q235+'DMP-TRIAL-BAL-2021'!Q235</f>
        <v>0</v>
      </c>
      <c r="Y235" s="586">
        <f>+'NF-KSF-TRIAL-BAL-2021'!R235+'RA-TRIAL-BAL-2021'!R235+'DES-TRIAL-BAL-2021'!R235+'DMP-TRIAL-BAL-2021'!R235</f>
        <v>0</v>
      </c>
      <c r="Z235" s="587">
        <f>+'NF-KSF-TRIAL-BAL-2021'!S235+'RA-TRIAL-BAL-2021'!S235+'DES-TRIAL-BAL-2021'!S235+'DMP-TRIAL-BAL-2021'!S235</f>
        <v>0</v>
      </c>
      <c r="AA235" s="588">
        <f>+'NF-KSF-TRIAL-BAL-2021'!T235+'RA-TRIAL-BAL-2021'!T235+'DES-TRIAL-BAL-2021'!T235+'DMP-TRIAL-BAL-2021'!T235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+'NF-KSF-TRIAL-BAL-2021'!O236+'RA-TRIAL-BAL-2021'!O236+'DES-TRIAL-BAL-2021'!O236+'DMP-TRIAL-BAL-2021'!O236</f>
        <v>0</v>
      </c>
      <c r="W236" s="529">
        <f>+'NF-KSF-TRIAL-BAL-2021'!P236+'RA-TRIAL-BAL-2021'!P236+'DES-TRIAL-BAL-2021'!P236+'DMP-TRIAL-BAL-2021'!P236</f>
        <v>0</v>
      </c>
      <c r="X236" s="587">
        <f>+'NF-KSF-TRIAL-BAL-2021'!Q236+'RA-TRIAL-BAL-2021'!Q236+'DES-TRIAL-BAL-2021'!Q236+'DMP-TRIAL-BAL-2021'!Q236</f>
        <v>0</v>
      </c>
      <c r="Y236" s="586">
        <f>+'NF-KSF-TRIAL-BAL-2021'!R236+'RA-TRIAL-BAL-2021'!R236+'DES-TRIAL-BAL-2021'!R236+'DMP-TRIAL-BAL-2021'!R236</f>
        <v>0</v>
      </c>
      <c r="Z236" s="587">
        <f>+'NF-KSF-TRIAL-BAL-2021'!S236+'RA-TRIAL-BAL-2021'!S236+'DES-TRIAL-BAL-2021'!S236+'DMP-TRIAL-BAL-2021'!S236</f>
        <v>0</v>
      </c>
      <c r="AA236" s="588">
        <f>+'NF-KSF-TRIAL-BAL-2021'!T236+'RA-TRIAL-BAL-2021'!T236+'DES-TRIAL-BAL-2021'!T236+'DMP-TRIAL-BAL-2021'!T236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+'NF-KSF-TRIAL-BAL-2021'!O237+'RA-TRIAL-BAL-2021'!O237+'DES-TRIAL-BAL-2021'!O237+'DMP-TRIAL-BAL-2021'!O237</f>
        <v>0</v>
      </c>
      <c r="W237" s="529">
        <f>+'NF-KSF-TRIAL-BAL-2021'!P237+'RA-TRIAL-BAL-2021'!P237+'DES-TRIAL-BAL-2021'!P237+'DMP-TRIAL-BAL-2021'!P237</f>
        <v>0</v>
      </c>
      <c r="X237" s="587">
        <f>+'NF-KSF-TRIAL-BAL-2021'!Q237+'RA-TRIAL-BAL-2021'!Q237+'DES-TRIAL-BAL-2021'!Q237+'DMP-TRIAL-BAL-2021'!Q237</f>
        <v>0</v>
      </c>
      <c r="Y237" s="586">
        <f>+'NF-KSF-TRIAL-BAL-2021'!R237+'RA-TRIAL-BAL-2021'!R237+'DES-TRIAL-BAL-2021'!R237+'DMP-TRIAL-BAL-2021'!R237</f>
        <v>0</v>
      </c>
      <c r="Z237" s="587">
        <f>+'NF-KSF-TRIAL-BAL-2021'!S237+'RA-TRIAL-BAL-2021'!S237+'DES-TRIAL-BAL-2021'!S237+'DMP-TRIAL-BAL-2021'!S237</f>
        <v>0</v>
      </c>
      <c r="AA237" s="588">
        <f>+'NF-KSF-TRIAL-BAL-2021'!T237+'RA-TRIAL-BAL-2021'!T237+'DES-TRIAL-BAL-2021'!T237+'DMP-TRIAL-BAL-2021'!T237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+'NF-KSF-TRIAL-BAL-2021'!O238+'RA-TRIAL-BAL-2021'!O238+'DES-TRIAL-BAL-2021'!O238+'DMP-TRIAL-BAL-2021'!O238</f>
        <v>0</v>
      </c>
      <c r="W238" s="529">
        <f>+'NF-KSF-TRIAL-BAL-2021'!P238+'RA-TRIAL-BAL-2021'!P238+'DES-TRIAL-BAL-2021'!P238+'DMP-TRIAL-BAL-2021'!P238</f>
        <v>0</v>
      </c>
      <c r="X238" s="587">
        <f>+'NF-KSF-TRIAL-BAL-2021'!Q238+'RA-TRIAL-BAL-2021'!Q238+'DES-TRIAL-BAL-2021'!Q238+'DMP-TRIAL-BAL-2021'!Q238</f>
        <v>0</v>
      </c>
      <c r="Y238" s="586">
        <f>+'NF-KSF-TRIAL-BAL-2021'!R238+'RA-TRIAL-BAL-2021'!R238+'DES-TRIAL-BAL-2021'!R238+'DMP-TRIAL-BAL-2021'!R238</f>
        <v>0</v>
      </c>
      <c r="Z238" s="587">
        <f>+'NF-KSF-TRIAL-BAL-2021'!S238+'RA-TRIAL-BAL-2021'!S238+'DES-TRIAL-BAL-2021'!S238+'DMP-TRIAL-BAL-2021'!S238</f>
        <v>0</v>
      </c>
      <c r="AA238" s="588">
        <f>+'NF-KSF-TRIAL-BAL-2021'!T238+'RA-TRIAL-BAL-2021'!T238+'DES-TRIAL-BAL-2021'!T238+'DMP-TRIAL-BAL-2021'!T238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+'NF-KSF-TRIAL-BAL-2021'!O239+'RA-TRIAL-BAL-2021'!O239+'DES-TRIAL-BAL-2021'!O239+'DMP-TRIAL-BAL-2021'!O239</f>
        <v>0</v>
      </c>
      <c r="W239" s="529">
        <f>+'NF-KSF-TRIAL-BAL-2021'!P239+'RA-TRIAL-BAL-2021'!P239+'DES-TRIAL-BAL-2021'!P239+'DMP-TRIAL-BAL-2021'!P239</f>
        <v>0</v>
      </c>
      <c r="X239" s="587">
        <f>+'NF-KSF-TRIAL-BAL-2021'!Q239+'RA-TRIAL-BAL-2021'!Q239+'DES-TRIAL-BAL-2021'!Q239+'DMP-TRIAL-BAL-2021'!Q239</f>
        <v>0</v>
      </c>
      <c r="Y239" s="586">
        <f>+'NF-KSF-TRIAL-BAL-2021'!R239+'RA-TRIAL-BAL-2021'!R239+'DES-TRIAL-BAL-2021'!R239+'DMP-TRIAL-BAL-2021'!R239</f>
        <v>0</v>
      </c>
      <c r="Z239" s="587">
        <f>+'NF-KSF-TRIAL-BAL-2021'!S239+'RA-TRIAL-BAL-2021'!S239+'DES-TRIAL-BAL-2021'!S239+'DMP-TRIAL-BAL-2021'!S239</f>
        <v>0</v>
      </c>
      <c r="AA239" s="588">
        <f>+'NF-KSF-TRIAL-BAL-2021'!T239+'RA-TRIAL-BAL-2021'!T239+'DES-TRIAL-BAL-2021'!T239+'DMP-TRIAL-BAL-2021'!T239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+'NF-KSF-TRIAL-BAL-2021'!O240+'RA-TRIAL-BAL-2021'!O240+'DES-TRIAL-BAL-2021'!O240+'DMP-TRIAL-BAL-2021'!O240</f>
        <v>0</v>
      </c>
      <c r="W240" s="529">
        <f>+'NF-KSF-TRIAL-BAL-2021'!P240+'RA-TRIAL-BAL-2021'!P240+'DES-TRIAL-BAL-2021'!P240+'DMP-TRIAL-BAL-2021'!P240</f>
        <v>0</v>
      </c>
      <c r="X240" s="587">
        <f>+'NF-KSF-TRIAL-BAL-2021'!Q240+'RA-TRIAL-BAL-2021'!Q240+'DES-TRIAL-BAL-2021'!Q240+'DMP-TRIAL-BAL-2021'!Q240</f>
        <v>0</v>
      </c>
      <c r="Y240" s="586">
        <f>+'NF-KSF-TRIAL-BAL-2021'!R240+'RA-TRIAL-BAL-2021'!R240+'DES-TRIAL-BAL-2021'!R240+'DMP-TRIAL-BAL-2021'!R240</f>
        <v>0</v>
      </c>
      <c r="Z240" s="587">
        <f>+'NF-KSF-TRIAL-BAL-2021'!S240+'RA-TRIAL-BAL-2021'!S240+'DES-TRIAL-BAL-2021'!S240+'DMP-TRIAL-BAL-2021'!S240</f>
        <v>0</v>
      </c>
      <c r="AA240" s="588">
        <f>+'NF-KSF-TRIAL-BAL-2021'!T240+'RA-TRIAL-BAL-2021'!T240+'DES-TRIAL-BAL-2021'!T240+'DMP-TRIAL-BAL-2021'!T240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+'NF-KSF-TRIAL-BAL-2021'!O241+'RA-TRIAL-BAL-2021'!O241+'DES-TRIAL-BAL-2021'!O241+'DMP-TRIAL-BAL-2021'!O241</f>
        <v>0</v>
      </c>
      <c r="W241" s="529">
        <f>+'NF-KSF-TRIAL-BAL-2021'!P241+'RA-TRIAL-BAL-2021'!P241+'DES-TRIAL-BAL-2021'!P241+'DMP-TRIAL-BAL-2021'!P241</f>
        <v>0</v>
      </c>
      <c r="X241" s="587">
        <f>+'NF-KSF-TRIAL-BAL-2021'!Q241+'RA-TRIAL-BAL-2021'!Q241+'DES-TRIAL-BAL-2021'!Q241+'DMP-TRIAL-BAL-2021'!Q241</f>
        <v>0</v>
      </c>
      <c r="Y241" s="586">
        <f>+'NF-KSF-TRIAL-BAL-2021'!R241+'RA-TRIAL-BAL-2021'!R241+'DES-TRIAL-BAL-2021'!R241+'DMP-TRIAL-BAL-2021'!R241</f>
        <v>0</v>
      </c>
      <c r="Z241" s="587">
        <f>+'NF-KSF-TRIAL-BAL-2021'!S241+'RA-TRIAL-BAL-2021'!S241+'DES-TRIAL-BAL-2021'!S241+'DMP-TRIAL-BAL-2021'!S241</f>
        <v>0</v>
      </c>
      <c r="AA241" s="588">
        <f>+'NF-KSF-TRIAL-BAL-2021'!T241+'RA-TRIAL-BAL-2021'!T241+'DES-TRIAL-BAL-2021'!T241+'DMP-TRIAL-BAL-2021'!T241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+'NF-KSF-TRIAL-BAL-2021'!O242+'RA-TRIAL-BAL-2021'!O242+'DES-TRIAL-BAL-2021'!O242+'DMP-TRIAL-BAL-2021'!O242</f>
        <v>0</v>
      </c>
      <c r="W242" s="529">
        <f>+'NF-KSF-TRIAL-BAL-2021'!P242+'RA-TRIAL-BAL-2021'!P242+'DES-TRIAL-BAL-2021'!P242+'DMP-TRIAL-BAL-2021'!P242</f>
        <v>0</v>
      </c>
      <c r="X242" s="587">
        <f>+'NF-KSF-TRIAL-BAL-2021'!Q242+'RA-TRIAL-BAL-2021'!Q242+'DES-TRIAL-BAL-2021'!Q242+'DMP-TRIAL-BAL-2021'!Q242</f>
        <v>0</v>
      </c>
      <c r="Y242" s="586">
        <f>+'NF-KSF-TRIAL-BAL-2021'!R242+'RA-TRIAL-BAL-2021'!R242+'DES-TRIAL-BAL-2021'!R242+'DMP-TRIAL-BAL-2021'!R242</f>
        <v>0</v>
      </c>
      <c r="Z242" s="587">
        <f>+'NF-KSF-TRIAL-BAL-2021'!S242+'RA-TRIAL-BAL-2021'!S242+'DES-TRIAL-BAL-2021'!S242+'DMP-TRIAL-BAL-2021'!S242</f>
        <v>0</v>
      </c>
      <c r="AA242" s="588">
        <f>+'NF-KSF-TRIAL-BAL-2021'!T242+'RA-TRIAL-BAL-2021'!T242+'DES-TRIAL-BAL-2021'!T242+'DMP-TRIAL-BAL-2021'!T242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+'NF-KSF-TRIAL-BAL-2021'!O243+'RA-TRIAL-BAL-2021'!O243+'DES-TRIAL-BAL-2021'!O243+'DMP-TRIAL-BAL-2021'!O243</f>
        <v>0</v>
      </c>
      <c r="W243" s="529">
        <f>+'NF-KSF-TRIAL-BAL-2021'!P243+'RA-TRIAL-BAL-2021'!P243+'DES-TRIAL-BAL-2021'!P243+'DMP-TRIAL-BAL-2021'!P243</f>
        <v>0</v>
      </c>
      <c r="X243" s="587">
        <f>+'NF-KSF-TRIAL-BAL-2021'!Q243+'RA-TRIAL-BAL-2021'!Q243+'DES-TRIAL-BAL-2021'!Q243+'DMP-TRIAL-BAL-2021'!Q243</f>
        <v>0</v>
      </c>
      <c r="Y243" s="586">
        <f>+'NF-KSF-TRIAL-BAL-2021'!R243+'RA-TRIAL-BAL-2021'!R243+'DES-TRIAL-BAL-2021'!R243+'DMP-TRIAL-BAL-2021'!R243</f>
        <v>0</v>
      </c>
      <c r="Z243" s="587">
        <f>+'NF-KSF-TRIAL-BAL-2021'!S243+'RA-TRIAL-BAL-2021'!S243+'DES-TRIAL-BAL-2021'!S243+'DMP-TRIAL-BAL-2021'!S243</f>
        <v>0</v>
      </c>
      <c r="AA243" s="588">
        <f>+'NF-KSF-TRIAL-BAL-2021'!T243+'RA-TRIAL-BAL-2021'!T243+'DES-TRIAL-BAL-2021'!T243+'DMP-TRIAL-BAL-2021'!T243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+'NF-KSF-TRIAL-BAL-2021'!O244+'RA-TRIAL-BAL-2021'!O244+'DES-TRIAL-BAL-2021'!O244+'DMP-TRIAL-BAL-2021'!O244</f>
        <v>0</v>
      </c>
      <c r="W244" s="529">
        <f>+'NF-KSF-TRIAL-BAL-2021'!P244+'RA-TRIAL-BAL-2021'!P244+'DES-TRIAL-BAL-2021'!P244+'DMP-TRIAL-BAL-2021'!P244</f>
        <v>0</v>
      </c>
      <c r="X244" s="587">
        <f>+'NF-KSF-TRIAL-BAL-2021'!Q244+'RA-TRIAL-BAL-2021'!Q244+'DES-TRIAL-BAL-2021'!Q244+'DMP-TRIAL-BAL-2021'!Q244</f>
        <v>0</v>
      </c>
      <c r="Y244" s="586">
        <f>+'NF-KSF-TRIAL-BAL-2021'!R244+'RA-TRIAL-BAL-2021'!R244+'DES-TRIAL-BAL-2021'!R244+'DMP-TRIAL-BAL-2021'!R244</f>
        <v>0</v>
      </c>
      <c r="Z244" s="587">
        <f>+'NF-KSF-TRIAL-BAL-2021'!S244+'RA-TRIAL-BAL-2021'!S244+'DES-TRIAL-BAL-2021'!S244+'DMP-TRIAL-BAL-2021'!S244</f>
        <v>0</v>
      </c>
      <c r="AA244" s="588">
        <f>+'NF-KSF-TRIAL-BAL-2021'!T244+'RA-TRIAL-BAL-2021'!T244+'DES-TRIAL-BAL-2021'!T244+'DMP-TRIAL-BAL-2021'!T244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+'NF-KSF-TRIAL-BAL-2021'!O245+'RA-TRIAL-BAL-2021'!O245+'DES-TRIAL-BAL-2021'!O245+'DMP-TRIAL-BAL-2021'!O245</f>
        <v>0</v>
      </c>
      <c r="W245" s="529">
        <f>+'NF-KSF-TRIAL-BAL-2021'!P245+'RA-TRIAL-BAL-2021'!P245+'DES-TRIAL-BAL-2021'!P245+'DMP-TRIAL-BAL-2021'!P245</f>
        <v>0</v>
      </c>
      <c r="X245" s="587">
        <f>+'NF-KSF-TRIAL-BAL-2021'!Q245+'RA-TRIAL-BAL-2021'!Q245+'DES-TRIAL-BAL-2021'!Q245+'DMP-TRIAL-BAL-2021'!Q245</f>
        <v>0</v>
      </c>
      <c r="Y245" s="586">
        <f>+'NF-KSF-TRIAL-BAL-2021'!R245+'RA-TRIAL-BAL-2021'!R245+'DES-TRIAL-BAL-2021'!R245+'DMP-TRIAL-BAL-2021'!R245</f>
        <v>0</v>
      </c>
      <c r="Z245" s="587">
        <f>+'NF-KSF-TRIAL-BAL-2021'!S245+'RA-TRIAL-BAL-2021'!S245+'DES-TRIAL-BAL-2021'!S245+'DMP-TRIAL-BAL-2021'!S245</f>
        <v>0</v>
      </c>
      <c r="AA245" s="588">
        <f>+'NF-KSF-TRIAL-BAL-2021'!T245+'RA-TRIAL-BAL-2021'!T245+'DES-TRIAL-BAL-2021'!T245+'DMP-TRIAL-BAL-2021'!T245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+'NF-KSF-TRIAL-BAL-2021'!O246+'RA-TRIAL-BAL-2021'!O246+'DES-TRIAL-BAL-2021'!O246+'DMP-TRIAL-BAL-2021'!O246</f>
        <v>0</v>
      </c>
      <c r="W246" s="529">
        <f>+'NF-KSF-TRIAL-BAL-2021'!P246+'RA-TRIAL-BAL-2021'!P246+'DES-TRIAL-BAL-2021'!P246+'DMP-TRIAL-BAL-2021'!P246</f>
        <v>0</v>
      </c>
      <c r="X246" s="587">
        <f>+'NF-KSF-TRIAL-BAL-2021'!Q246+'RA-TRIAL-BAL-2021'!Q246+'DES-TRIAL-BAL-2021'!Q246+'DMP-TRIAL-BAL-2021'!Q246</f>
        <v>0</v>
      </c>
      <c r="Y246" s="586">
        <f>+'NF-KSF-TRIAL-BAL-2021'!R246+'RA-TRIAL-BAL-2021'!R246+'DES-TRIAL-BAL-2021'!R246+'DMP-TRIAL-BAL-2021'!R246</f>
        <v>0</v>
      </c>
      <c r="Z246" s="587">
        <f>+'NF-KSF-TRIAL-BAL-2021'!S246+'RA-TRIAL-BAL-2021'!S246+'DES-TRIAL-BAL-2021'!S246+'DMP-TRIAL-BAL-2021'!S246</f>
        <v>0</v>
      </c>
      <c r="AA246" s="588">
        <f>+'NF-KSF-TRIAL-BAL-2021'!T246+'RA-TRIAL-BAL-2021'!T246+'DES-TRIAL-BAL-2021'!T246+'DMP-TRIAL-BAL-2021'!T246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+'NF-KSF-TRIAL-BAL-2021'!O247+'RA-TRIAL-BAL-2021'!O247+'DES-TRIAL-BAL-2021'!O247+'DMP-TRIAL-BAL-2021'!O247</f>
        <v>0</v>
      </c>
      <c r="W247" s="529">
        <f>+'NF-KSF-TRIAL-BAL-2021'!P247+'RA-TRIAL-BAL-2021'!P247+'DES-TRIAL-BAL-2021'!P247+'DMP-TRIAL-BAL-2021'!P247</f>
        <v>0</v>
      </c>
      <c r="X247" s="587">
        <f>+'NF-KSF-TRIAL-BAL-2021'!Q247+'RA-TRIAL-BAL-2021'!Q247+'DES-TRIAL-BAL-2021'!Q247+'DMP-TRIAL-BAL-2021'!Q247</f>
        <v>0</v>
      </c>
      <c r="Y247" s="586">
        <f>+'NF-KSF-TRIAL-BAL-2021'!R247+'RA-TRIAL-BAL-2021'!R247+'DES-TRIAL-BAL-2021'!R247+'DMP-TRIAL-BAL-2021'!R247</f>
        <v>0</v>
      </c>
      <c r="Z247" s="587">
        <f>+'NF-KSF-TRIAL-BAL-2021'!S247+'RA-TRIAL-BAL-2021'!S247+'DES-TRIAL-BAL-2021'!S247+'DMP-TRIAL-BAL-2021'!S247</f>
        <v>0</v>
      </c>
      <c r="AA247" s="588">
        <f>+'NF-KSF-TRIAL-BAL-2021'!T247+'RA-TRIAL-BAL-2021'!T247+'DES-TRIAL-BAL-2021'!T247+'DMP-TRIAL-BAL-2021'!T247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+'NF-KSF-TRIAL-BAL-2021'!O248+'RA-TRIAL-BAL-2021'!O248+'DES-TRIAL-BAL-2021'!O248+'DMP-TRIAL-BAL-2021'!O248</f>
        <v>0</v>
      </c>
      <c r="W248" s="529">
        <f>+'NF-KSF-TRIAL-BAL-2021'!P248+'RA-TRIAL-BAL-2021'!P248+'DES-TRIAL-BAL-2021'!P248+'DMP-TRIAL-BAL-2021'!P248</f>
        <v>0</v>
      </c>
      <c r="X248" s="587">
        <f>+'NF-KSF-TRIAL-BAL-2021'!Q248+'RA-TRIAL-BAL-2021'!Q248+'DES-TRIAL-BAL-2021'!Q248+'DMP-TRIAL-BAL-2021'!Q248</f>
        <v>0</v>
      </c>
      <c r="Y248" s="586">
        <f>+'NF-KSF-TRIAL-BAL-2021'!R248+'RA-TRIAL-BAL-2021'!R248+'DES-TRIAL-BAL-2021'!R248+'DMP-TRIAL-BAL-2021'!R248</f>
        <v>0</v>
      </c>
      <c r="Z248" s="587">
        <f>+'NF-KSF-TRIAL-BAL-2021'!S248+'RA-TRIAL-BAL-2021'!S248+'DES-TRIAL-BAL-2021'!S248+'DMP-TRIAL-BAL-2021'!S248</f>
        <v>0</v>
      </c>
      <c r="AA248" s="588">
        <f>+'NF-KSF-TRIAL-BAL-2021'!T248+'RA-TRIAL-BAL-2021'!T248+'DES-TRIAL-BAL-2021'!T248+'DMP-TRIAL-BAL-2021'!T248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+'NF-KSF-TRIAL-BAL-2021'!O249+'RA-TRIAL-BAL-2021'!O249+'DES-TRIAL-BAL-2021'!O249+'DMP-TRIAL-BAL-2021'!O249</f>
        <v>0</v>
      </c>
      <c r="W249" s="529">
        <f>+'NF-KSF-TRIAL-BAL-2021'!P249+'RA-TRIAL-BAL-2021'!P249+'DES-TRIAL-BAL-2021'!P249+'DMP-TRIAL-BAL-2021'!P249</f>
        <v>0</v>
      </c>
      <c r="X249" s="587">
        <f>+'NF-KSF-TRIAL-BAL-2021'!Q249+'RA-TRIAL-BAL-2021'!Q249+'DES-TRIAL-BAL-2021'!Q249+'DMP-TRIAL-BAL-2021'!Q249</f>
        <v>0</v>
      </c>
      <c r="Y249" s="586">
        <f>+'NF-KSF-TRIAL-BAL-2021'!R249+'RA-TRIAL-BAL-2021'!R249+'DES-TRIAL-BAL-2021'!R249+'DMP-TRIAL-BAL-2021'!R249</f>
        <v>0</v>
      </c>
      <c r="Z249" s="587">
        <f>+'NF-KSF-TRIAL-BAL-2021'!S249+'RA-TRIAL-BAL-2021'!S249+'DES-TRIAL-BAL-2021'!S249+'DMP-TRIAL-BAL-2021'!S249</f>
        <v>0</v>
      </c>
      <c r="AA249" s="588">
        <f>+'NF-KSF-TRIAL-BAL-2021'!T249+'RA-TRIAL-BAL-2021'!T249+'DES-TRIAL-BAL-2021'!T249+'DMP-TRIAL-BAL-2021'!T249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+'NF-KSF-TRIAL-BAL-2021'!O250+'RA-TRIAL-BAL-2021'!O250+'DES-TRIAL-BAL-2021'!O250+'DMP-TRIAL-BAL-2021'!O250</f>
        <v>0</v>
      </c>
      <c r="W250" s="529">
        <f>+'NF-KSF-TRIAL-BAL-2021'!P250+'RA-TRIAL-BAL-2021'!P250+'DES-TRIAL-BAL-2021'!P250+'DMP-TRIAL-BAL-2021'!P250</f>
        <v>0</v>
      </c>
      <c r="X250" s="587">
        <f>+'NF-KSF-TRIAL-BAL-2021'!Q250+'RA-TRIAL-BAL-2021'!Q250+'DES-TRIAL-BAL-2021'!Q250+'DMP-TRIAL-BAL-2021'!Q250</f>
        <v>0</v>
      </c>
      <c r="Y250" s="586">
        <f>+'NF-KSF-TRIAL-BAL-2021'!R250+'RA-TRIAL-BAL-2021'!R250+'DES-TRIAL-BAL-2021'!R250+'DMP-TRIAL-BAL-2021'!R250</f>
        <v>0</v>
      </c>
      <c r="Z250" s="587">
        <f>+'NF-KSF-TRIAL-BAL-2021'!S250+'RA-TRIAL-BAL-2021'!S250+'DES-TRIAL-BAL-2021'!S250+'DMP-TRIAL-BAL-2021'!S250</f>
        <v>0</v>
      </c>
      <c r="AA250" s="588">
        <f>+'NF-KSF-TRIAL-BAL-2021'!T250+'RA-TRIAL-BAL-2021'!T250+'DES-TRIAL-BAL-2021'!T250+'DMP-TRIAL-BAL-2021'!T250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+'NF-KSF-TRIAL-BAL-2021'!O251+'RA-TRIAL-BAL-2021'!O251+'DES-TRIAL-BAL-2021'!O251+'DMP-TRIAL-BAL-2021'!O251</f>
        <v>0</v>
      </c>
      <c r="W251" s="529">
        <f>+'NF-KSF-TRIAL-BAL-2021'!P251+'RA-TRIAL-BAL-2021'!P251+'DES-TRIAL-BAL-2021'!P251+'DMP-TRIAL-BAL-2021'!P251</f>
        <v>0</v>
      </c>
      <c r="X251" s="587">
        <f>+'NF-KSF-TRIAL-BAL-2021'!Q251+'RA-TRIAL-BAL-2021'!Q251+'DES-TRIAL-BAL-2021'!Q251+'DMP-TRIAL-BAL-2021'!Q251</f>
        <v>0</v>
      </c>
      <c r="Y251" s="586">
        <f>+'NF-KSF-TRIAL-BAL-2021'!R251+'RA-TRIAL-BAL-2021'!R251+'DES-TRIAL-BAL-2021'!R251+'DMP-TRIAL-BAL-2021'!R251</f>
        <v>0</v>
      </c>
      <c r="Z251" s="587">
        <f>+'NF-KSF-TRIAL-BAL-2021'!S251+'RA-TRIAL-BAL-2021'!S251+'DES-TRIAL-BAL-2021'!S251+'DMP-TRIAL-BAL-2021'!S251</f>
        <v>0</v>
      </c>
      <c r="AA251" s="588">
        <f>+'NF-KSF-TRIAL-BAL-2021'!T251+'RA-TRIAL-BAL-2021'!T251+'DES-TRIAL-BAL-2021'!T251+'DMP-TRIAL-BAL-2021'!T251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+'NF-KSF-TRIAL-BAL-2021'!O252+'RA-TRIAL-BAL-2021'!O252+'DES-TRIAL-BAL-2021'!O252+'DMP-TRIAL-BAL-2021'!O252</f>
        <v>0</v>
      </c>
      <c r="W252" s="529">
        <f>+'NF-KSF-TRIAL-BAL-2021'!P252+'RA-TRIAL-BAL-2021'!P252+'DES-TRIAL-BAL-2021'!P252+'DMP-TRIAL-BAL-2021'!P252</f>
        <v>0</v>
      </c>
      <c r="X252" s="587">
        <f>+'NF-KSF-TRIAL-BAL-2021'!Q252+'RA-TRIAL-BAL-2021'!Q252+'DES-TRIAL-BAL-2021'!Q252+'DMP-TRIAL-BAL-2021'!Q252</f>
        <v>0</v>
      </c>
      <c r="Y252" s="586">
        <f>+'NF-KSF-TRIAL-BAL-2021'!R252+'RA-TRIAL-BAL-2021'!R252+'DES-TRIAL-BAL-2021'!R252+'DMP-TRIAL-BAL-2021'!R252</f>
        <v>0</v>
      </c>
      <c r="Z252" s="587">
        <f>+'NF-KSF-TRIAL-BAL-2021'!S252+'RA-TRIAL-BAL-2021'!S252+'DES-TRIAL-BAL-2021'!S252+'DMP-TRIAL-BAL-2021'!S252</f>
        <v>0</v>
      </c>
      <c r="AA252" s="588">
        <f>+'NF-KSF-TRIAL-BAL-2021'!T252+'RA-TRIAL-BAL-2021'!T252+'DES-TRIAL-BAL-2021'!T252+'DMP-TRIAL-BAL-2021'!T252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+'NF-KSF-TRIAL-BAL-2021'!O253+'RA-TRIAL-BAL-2021'!O253+'DES-TRIAL-BAL-2021'!O253+'DMP-TRIAL-BAL-2021'!O253</f>
        <v>0</v>
      </c>
      <c r="W253" s="529">
        <f>+'NF-KSF-TRIAL-BAL-2021'!P253+'RA-TRIAL-BAL-2021'!P253+'DES-TRIAL-BAL-2021'!P253+'DMP-TRIAL-BAL-2021'!P253</f>
        <v>0</v>
      </c>
      <c r="X253" s="587">
        <f>+'NF-KSF-TRIAL-BAL-2021'!Q253+'RA-TRIAL-BAL-2021'!Q253+'DES-TRIAL-BAL-2021'!Q253+'DMP-TRIAL-BAL-2021'!Q253</f>
        <v>0</v>
      </c>
      <c r="Y253" s="586">
        <f>+'NF-KSF-TRIAL-BAL-2021'!R253+'RA-TRIAL-BAL-2021'!R253+'DES-TRIAL-BAL-2021'!R253+'DMP-TRIAL-BAL-2021'!R253</f>
        <v>0</v>
      </c>
      <c r="Z253" s="587">
        <f>+'NF-KSF-TRIAL-BAL-2021'!S253+'RA-TRIAL-BAL-2021'!S253+'DES-TRIAL-BAL-2021'!S253+'DMP-TRIAL-BAL-2021'!S253</f>
        <v>0</v>
      </c>
      <c r="AA253" s="588">
        <f>+'NF-KSF-TRIAL-BAL-2021'!T253+'RA-TRIAL-BAL-2021'!T253+'DES-TRIAL-BAL-2021'!T253+'DMP-TRIAL-BAL-2021'!T253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+'NF-KSF-TRIAL-BAL-2021'!O254+'RA-TRIAL-BAL-2021'!O254+'DES-TRIAL-BAL-2021'!O254+'DMP-TRIAL-BAL-2021'!O254</f>
        <v>0</v>
      </c>
      <c r="W254" s="529">
        <f>+'NF-KSF-TRIAL-BAL-2021'!P254+'RA-TRIAL-BAL-2021'!P254+'DES-TRIAL-BAL-2021'!P254+'DMP-TRIAL-BAL-2021'!P254</f>
        <v>0</v>
      </c>
      <c r="X254" s="587">
        <f>+'NF-KSF-TRIAL-BAL-2021'!Q254+'RA-TRIAL-BAL-2021'!Q254+'DES-TRIAL-BAL-2021'!Q254+'DMP-TRIAL-BAL-2021'!Q254</f>
        <v>0</v>
      </c>
      <c r="Y254" s="586">
        <f>+'NF-KSF-TRIAL-BAL-2021'!R254+'RA-TRIAL-BAL-2021'!R254+'DES-TRIAL-BAL-2021'!R254+'DMP-TRIAL-BAL-2021'!R254</f>
        <v>0</v>
      </c>
      <c r="Z254" s="587">
        <f>+'NF-KSF-TRIAL-BAL-2021'!S254+'RA-TRIAL-BAL-2021'!S254+'DES-TRIAL-BAL-2021'!S254+'DMP-TRIAL-BAL-2021'!S254</f>
        <v>0</v>
      </c>
      <c r="AA254" s="588">
        <f>+'NF-KSF-TRIAL-BAL-2021'!T254+'RA-TRIAL-BAL-2021'!T254+'DES-TRIAL-BAL-2021'!T254+'DMP-TRIAL-BAL-2021'!T254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/>
      <c r="P255" s="582">
        <v>0</v>
      </c>
      <c r="Q255" s="325"/>
      <c r="R255" s="324"/>
      <c r="S255" s="583">
        <f>+IF(ABS(+O255+Q255)&gt;=ABS(P255+R255),+O255-P255+Q255-R255,0)</f>
        <v>0</v>
      </c>
      <c r="T255" s="584">
        <v>0</v>
      </c>
      <c r="U255" s="51"/>
      <c r="V255" s="541">
        <f>+'NF-KSF-TRIAL-BAL-2021'!O255+'RA-TRIAL-BAL-2021'!O255+'DES-TRIAL-BAL-2021'!O255+'DMP-TRIAL-BAL-2021'!O255</f>
        <v>0</v>
      </c>
      <c r="W255" s="529">
        <f>+'NF-KSF-TRIAL-BAL-2021'!P255+'RA-TRIAL-BAL-2021'!P255+'DES-TRIAL-BAL-2021'!P255+'DMP-TRIAL-BAL-2021'!P255</f>
        <v>0</v>
      </c>
      <c r="X255" s="587">
        <f>+'NF-KSF-TRIAL-BAL-2021'!Q255+'RA-TRIAL-BAL-2021'!Q255+'DES-TRIAL-BAL-2021'!Q255+'DMP-TRIAL-BAL-2021'!Q255</f>
        <v>0</v>
      </c>
      <c r="Y255" s="586">
        <f>+'NF-KSF-TRIAL-BAL-2021'!R255+'RA-TRIAL-BAL-2021'!R255+'DES-TRIAL-BAL-2021'!R255+'DMP-TRIAL-BAL-2021'!R255</f>
        <v>0</v>
      </c>
      <c r="Z255" s="587">
        <f>+'NF-KSF-TRIAL-BAL-2021'!S255+'RA-TRIAL-BAL-2021'!S255+'DES-TRIAL-BAL-2021'!S255+'DMP-TRIAL-BAL-2021'!S255</f>
        <v>0</v>
      </c>
      <c r="AA255" s="588">
        <f>+'NF-KSF-TRIAL-BAL-2021'!T255+'RA-TRIAL-BAL-2021'!T255+'DES-TRIAL-BAL-2021'!T255+'DMP-TRIAL-BAL-2021'!T255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0</v>
      </c>
      <c r="AN255" s="970">
        <f>+ROUND(+R255+Y255+AF255,2)</f>
        <v>0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+'NF-KSF-TRIAL-BAL-2021'!O256+'RA-TRIAL-BAL-2021'!O256+'DES-TRIAL-BAL-2021'!O256+'DMP-TRIAL-BAL-2021'!O256</f>
        <v>0</v>
      </c>
      <c r="W256" s="529">
        <f>+'NF-KSF-TRIAL-BAL-2021'!P256+'RA-TRIAL-BAL-2021'!P256+'DES-TRIAL-BAL-2021'!P256+'DMP-TRIAL-BAL-2021'!P256</f>
        <v>0</v>
      </c>
      <c r="X256" s="587">
        <f>+'NF-KSF-TRIAL-BAL-2021'!Q256+'RA-TRIAL-BAL-2021'!Q256+'DES-TRIAL-BAL-2021'!Q256+'DMP-TRIAL-BAL-2021'!Q256</f>
        <v>0</v>
      </c>
      <c r="Y256" s="586">
        <f>+'NF-KSF-TRIAL-BAL-2021'!R256+'RA-TRIAL-BAL-2021'!R256+'DES-TRIAL-BAL-2021'!R256+'DMP-TRIAL-BAL-2021'!R256</f>
        <v>0</v>
      </c>
      <c r="Z256" s="587">
        <f>+'NF-KSF-TRIAL-BAL-2021'!S256+'RA-TRIAL-BAL-2021'!S256+'DES-TRIAL-BAL-2021'!S256+'DMP-TRIAL-BAL-2021'!S256</f>
        <v>0</v>
      </c>
      <c r="AA256" s="588">
        <f>+'NF-KSF-TRIAL-BAL-2021'!T256+'RA-TRIAL-BAL-2021'!T256+'DES-TRIAL-BAL-2021'!T256+'DMP-TRIAL-BAL-2021'!T256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+'NF-KSF-TRIAL-BAL-2021'!O257+'RA-TRIAL-BAL-2021'!O257+'DES-TRIAL-BAL-2021'!O257+'DMP-TRIAL-BAL-2021'!O257</f>
        <v>0</v>
      </c>
      <c r="W257" s="529">
        <f>+'NF-KSF-TRIAL-BAL-2021'!P257+'RA-TRIAL-BAL-2021'!P257+'DES-TRIAL-BAL-2021'!P257+'DMP-TRIAL-BAL-2021'!P257</f>
        <v>0</v>
      </c>
      <c r="X257" s="587">
        <f>+'NF-KSF-TRIAL-BAL-2021'!Q257+'RA-TRIAL-BAL-2021'!Q257+'DES-TRIAL-BAL-2021'!Q257+'DMP-TRIAL-BAL-2021'!Q257</f>
        <v>0</v>
      </c>
      <c r="Y257" s="586">
        <f>+'NF-KSF-TRIAL-BAL-2021'!R257+'RA-TRIAL-BAL-2021'!R257+'DES-TRIAL-BAL-2021'!R257+'DMP-TRIAL-BAL-2021'!R257</f>
        <v>0</v>
      </c>
      <c r="Z257" s="587">
        <f>+'NF-KSF-TRIAL-BAL-2021'!S257+'RA-TRIAL-BAL-2021'!S257+'DES-TRIAL-BAL-2021'!S257+'DMP-TRIAL-BAL-2021'!S257</f>
        <v>0</v>
      </c>
      <c r="AA257" s="588">
        <f>+'NF-KSF-TRIAL-BAL-2021'!T257+'RA-TRIAL-BAL-2021'!T257+'DES-TRIAL-BAL-2021'!T257+'DMP-TRIAL-BAL-2021'!T257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+'NF-KSF-TRIAL-BAL-2021'!O258+'RA-TRIAL-BAL-2021'!O258+'DES-TRIAL-BAL-2021'!O258+'DMP-TRIAL-BAL-2021'!O258</f>
        <v>0</v>
      </c>
      <c r="W258" s="529">
        <f>+'NF-KSF-TRIAL-BAL-2021'!P258+'RA-TRIAL-BAL-2021'!P258+'DES-TRIAL-BAL-2021'!P258+'DMP-TRIAL-BAL-2021'!P258</f>
        <v>0</v>
      </c>
      <c r="X258" s="587">
        <f>+'NF-KSF-TRIAL-BAL-2021'!Q258+'RA-TRIAL-BAL-2021'!Q258+'DES-TRIAL-BAL-2021'!Q258+'DMP-TRIAL-BAL-2021'!Q258</f>
        <v>0</v>
      </c>
      <c r="Y258" s="586">
        <f>+'NF-KSF-TRIAL-BAL-2021'!R258+'RA-TRIAL-BAL-2021'!R258+'DES-TRIAL-BAL-2021'!R258+'DMP-TRIAL-BAL-2021'!R258</f>
        <v>0</v>
      </c>
      <c r="Z258" s="587">
        <f>+'NF-KSF-TRIAL-BAL-2021'!S258+'RA-TRIAL-BAL-2021'!S258+'DES-TRIAL-BAL-2021'!S258+'DMP-TRIAL-BAL-2021'!S258</f>
        <v>0</v>
      </c>
      <c r="AA258" s="588">
        <f>+'NF-KSF-TRIAL-BAL-2021'!T258+'RA-TRIAL-BAL-2021'!T258+'DES-TRIAL-BAL-2021'!T258+'DMP-TRIAL-BAL-2021'!T258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>
        <v>150.19999999999999</v>
      </c>
      <c r="Q259" s="325">
        <v>27329.42</v>
      </c>
      <c r="R259" s="324">
        <v>27314.28</v>
      </c>
      <c r="S259" s="579">
        <v>0</v>
      </c>
      <c r="T259" s="580">
        <f t="shared" ref="T259:T274" si="149">+IF(ABS(+O259+Q259)&lt;=ABS(P259+R259),-O259+P259-Q259+R259,0)</f>
        <v>135.06000000000131</v>
      </c>
      <c r="U259" s="51"/>
      <c r="V259" s="541">
        <f>+'NF-KSF-TRIAL-BAL-2021'!O259+'RA-TRIAL-BAL-2021'!O259+'DES-TRIAL-BAL-2021'!O259+'DMP-TRIAL-BAL-2021'!O259</f>
        <v>0</v>
      </c>
      <c r="W259" s="529">
        <f>+'NF-KSF-TRIAL-BAL-2021'!P259+'RA-TRIAL-BAL-2021'!P259+'DES-TRIAL-BAL-2021'!P259+'DMP-TRIAL-BAL-2021'!P259</f>
        <v>0</v>
      </c>
      <c r="X259" s="587">
        <f>+'NF-KSF-TRIAL-BAL-2021'!Q259+'RA-TRIAL-BAL-2021'!Q259+'DES-TRIAL-BAL-2021'!Q259+'DMP-TRIAL-BAL-2021'!Q259</f>
        <v>0</v>
      </c>
      <c r="Y259" s="586">
        <f>+'NF-KSF-TRIAL-BAL-2021'!R259+'RA-TRIAL-BAL-2021'!R259+'DES-TRIAL-BAL-2021'!R259+'DMP-TRIAL-BAL-2021'!R259</f>
        <v>0</v>
      </c>
      <c r="Z259" s="587">
        <f>+'NF-KSF-TRIAL-BAL-2021'!S259+'RA-TRIAL-BAL-2021'!S259+'DES-TRIAL-BAL-2021'!S259+'DMP-TRIAL-BAL-2021'!S259</f>
        <v>0</v>
      </c>
      <c r="AA259" s="588">
        <f>+'NF-KSF-TRIAL-BAL-2021'!T259+'RA-TRIAL-BAL-2021'!T259+'DES-TRIAL-BAL-2021'!T259+'DMP-TRIAL-BAL-2021'!T259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150.19999999999999</v>
      </c>
      <c r="AM259" s="326">
        <f>+ROUND(+Q259+X259+AE259,2)</f>
        <v>27329.42</v>
      </c>
      <c r="AN259" s="970">
        <f>+ROUND(+R259+Y259+AF259,2)</f>
        <v>27314.28</v>
      </c>
      <c r="AO259" s="8">
        <v>0</v>
      </c>
      <c r="AP259" s="28">
        <f t="shared" si="146"/>
        <v>135.06000000000131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+'NF-KSF-TRIAL-BAL-2021'!O260+'RA-TRIAL-BAL-2021'!O260+'DES-TRIAL-BAL-2021'!O260+'DMP-TRIAL-BAL-2021'!O260</f>
        <v>0</v>
      </c>
      <c r="W260" s="529">
        <f>+'NF-KSF-TRIAL-BAL-2021'!P260+'RA-TRIAL-BAL-2021'!P260+'DES-TRIAL-BAL-2021'!P260+'DMP-TRIAL-BAL-2021'!P260</f>
        <v>0</v>
      </c>
      <c r="X260" s="587">
        <f>+'NF-KSF-TRIAL-BAL-2021'!Q260+'RA-TRIAL-BAL-2021'!Q260+'DES-TRIAL-BAL-2021'!Q260+'DMP-TRIAL-BAL-2021'!Q260</f>
        <v>0</v>
      </c>
      <c r="Y260" s="586">
        <f>+'NF-KSF-TRIAL-BAL-2021'!R260+'RA-TRIAL-BAL-2021'!R260+'DES-TRIAL-BAL-2021'!R260+'DMP-TRIAL-BAL-2021'!R260</f>
        <v>0</v>
      </c>
      <c r="Z260" s="587">
        <f>+'NF-KSF-TRIAL-BAL-2021'!S260+'RA-TRIAL-BAL-2021'!S260+'DES-TRIAL-BAL-2021'!S260+'DMP-TRIAL-BAL-2021'!S260</f>
        <v>0</v>
      </c>
      <c r="AA260" s="588">
        <f>+'NF-KSF-TRIAL-BAL-2021'!T260+'RA-TRIAL-BAL-2021'!T260+'DES-TRIAL-BAL-2021'!T260+'DMP-TRIAL-BAL-2021'!T260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+'NF-KSF-TRIAL-BAL-2021'!O261+'RA-TRIAL-BAL-2021'!O261+'DES-TRIAL-BAL-2021'!O261+'DMP-TRIAL-BAL-2021'!O261</f>
        <v>0</v>
      </c>
      <c r="W261" s="529">
        <f>+'NF-KSF-TRIAL-BAL-2021'!P261+'RA-TRIAL-BAL-2021'!P261+'DES-TRIAL-BAL-2021'!P261+'DMP-TRIAL-BAL-2021'!P261</f>
        <v>0</v>
      </c>
      <c r="X261" s="587">
        <f>+'NF-KSF-TRIAL-BAL-2021'!Q261+'RA-TRIAL-BAL-2021'!Q261+'DES-TRIAL-BAL-2021'!Q261+'DMP-TRIAL-BAL-2021'!Q261</f>
        <v>0</v>
      </c>
      <c r="Y261" s="586">
        <f>+'NF-KSF-TRIAL-BAL-2021'!R261+'RA-TRIAL-BAL-2021'!R261+'DES-TRIAL-BAL-2021'!R261+'DMP-TRIAL-BAL-2021'!R261</f>
        <v>0</v>
      </c>
      <c r="Z261" s="587">
        <f>+'NF-KSF-TRIAL-BAL-2021'!S261+'RA-TRIAL-BAL-2021'!S261+'DES-TRIAL-BAL-2021'!S261+'DMP-TRIAL-BAL-2021'!S261</f>
        <v>0</v>
      </c>
      <c r="AA261" s="588">
        <f>+'NF-KSF-TRIAL-BAL-2021'!T261+'RA-TRIAL-BAL-2021'!T261+'DES-TRIAL-BAL-2021'!T261+'DMP-TRIAL-BAL-2021'!T261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+'NF-KSF-TRIAL-BAL-2021'!O262+'RA-TRIAL-BAL-2021'!O262+'DES-TRIAL-BAL-2021'!O262+'DMP-TRIAL-BAL-2021'!O262</f>
        <v>0</v>
      </c>
      <c r="W262" s="529">
        <f>+'NF-KSF-TRIAL-BAL-2021'!P262+'RA-TRIAL-BAL-2021'!P262+'DES-TRIAL-BAL-2021'!P262+'DMP-TRIAL-BAL-2021'!P262</f>
        <v>0</v>
      </c>
      <c r="X262" s="587">
        <f>+'NF-KSF-TRIAL-BAL-2021'!Q262+'RA-TRIAL-BAL-2021'!Q262+'DES-TRIAL-BAL-2021'!Q262+'DMP-TRIAL-BAL-2021'!Q262</f>
        <v>0</v>
      </c>
      <c r="Y262" s="586">
        <f>+'NF-KSF-TRIAL-BAL-2021'!R262+'RA-TRIAL-BAL-2021'!R262+'DES-TRIAL-BAL-2021'!R262+'DMP-TRIAL-BAL-2021'!R262</f>
        <v>0</v>
      </c>
      <c r="Z262" s="587">
        <f>+'NF-KSF-TRIAL-BAL-2021'!S262+'RA-TRIAL-BAL-2021'!S262+'DES-TRIAL-BAL-2021'!S262+'DMP-TRIAL-BAL-2021'!S262</f>
        <v>0</v>
      </c>
      <c r="AA262" s="588">
        <f>+'NF-KSF-TRIAL-BAL-2021'!T262+'RA-TRIAL-BAL-2021'!T262+'DES-TRIAL-BAL-2021'!T262+'DMP-TRIAL-BAL-2021'!T262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+'NF-KSF-TRIAL-BAL-2021'!O263+'RA-TRIAL-BAL-2021'!O263+'DES-TRIAL-BAL-2021'!O263+'DMP-TRIAL-BAL-2021'!O263</f>
        <v>0</v>
      </c>
      <c r="W263" s="529">
        <f>+'NF-KSF-TRIAL-BAL-2021'!P263+'RA-TRIAL-BAL-2021'!P263+'DES-TRIAL-BAL-2021'!P263+'DMP-TRIAL-BAL-2021'!P263</f>
        <v>0</v>
      </c>
      <c r="X263" s="587">
        <f>+'NF-KSF-TRIAL-BAL-2021'!Q263+'RA-TRIAL-BAL-2021'!Q263+'DES-TRIAL-BAL-2021'!Q263+'DMP-TRIAL-BAL-2021'!Q263</f>
        <v>0</v>
      </c>
      <c r="Y263" s="586">
        <f>+'NF-KSF-TRIAL-BAL-2021'!R263+'RA-TRIAL-BAL-2021'!R263+'DES-TRIAL-BAL-2021'!R263+'DMP-TRIAL-BAL-2021'!R263</f>
        <v>0</v>
      </c>
      <c r="Z263" s="587">
        <f>+'NF-KSF-TRIAL-BAL-2021'!S263+'RA-TRIAL-BAL-2021'!S263+'DES-TRIAL-BAL-2021'!S263+'DMP-TRIAL-BAL-2021'!S263</f>
        <v>0</v>
      </c>
      <c r="AA263" s="588">
        <f>+'NF-KSF-TRIAL-BAL-2021'!T263+'RA-TRIAL-BAL-2021'!T263+'DES-TRIAL-BAL-2021'!T263+'DMP-TRIAL-BAL-2021'!T263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>
        <v>64375.35</v>
      </c>
      <c r="Q264" s="325"/>
      <c r="R264" s="324"/>
      <c r="S264" s="579">
        <v>0</v>
      </c>
      <c r="T264" s="580">
        <f t="shared" si="149"/>
        <v>64375.35</v>
      </c>
      <c r="U264" s="51"/>
      <c r="V264" s="541">
        <f>+'NF-KSF-TRIAL-BAL-2021'!O264+'RA-TRIAL-BAL-2021'!O264+'DES-TRIAL-BAL-2021'!O264+'DMP-TRIAL-BAL-2021'!O264</f>
        <v>0</v>
      </c>
      <c r="W264" s="529">
        <f>+'NF-KSF-TRIAL-BAL-2021'!P264+'RA-TRIAL-BAL-2021'!P264+'DES-TRIAL-BAL-2021'!P264+'DMP-TRIAL-BAL-2021'!P264</f>
        <v>0</v>
      </c>
      <c r="X264" s="587">
        <f>+'NF-KSF-TRIAL-BAL-2021'!Q264+'RA-TRIAL-BAL-2021'!Q264+'DES-TRIAL-BAL-2021'!Q264+'DMP-TRIAL-BAL-2021'!Q264</f>
        <v>0</v>
      </c>
      <c r="Y264" s="586">
        <f>+'NF-KSF-TRIAL-BAL-2021'!R264+'RA-TRIAL-BAL-2021'!R264+'DES-TRIAL-BAL-2021'!R264+'DMP-TRIAL-BAL-2021'!R264</f>
        <v>0</v>
      </c>
      <c r="Z264" s="587">
        <f>+'NF-KSF-TRIAL-BAL-2021'!S264+'RA-TRIAL-BAL-2021'!S264+'DES-TRIAL-BAL-2021'!S264+'DMP-TRIAL-BAL-2021'!S264</f>
        <v>0</v>
      </c>
      <c r="AA264" s="588">
        <f>+'NF-KSF-TRIAL-BAL-2021'!T264+'RA-TRIAL-BAL-2021'!T264+'DES-TRIAL-BAL-2021'!T264+'DMP-TRIAL-BAL-2021'!T264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64375.35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64375.35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+'NF-KSF-TRIAL-BAL-2021'!O265+'RA-TRIAL-BAL-2021'!O265+'DES-TRIAL-BAL-2021'!O265+'DMP-TRIAL-BAL-2021'!O265</f>
        <v>0</v>
      </c>
      <c r="W265" s="529">
        <f>+'NF-KSF-TRIAL-BAL-2021'!P265+'RA-TRIAL-BAL-2021'!P265+'DES-TRIAL-BAL-2021'!P265+'DMP-TRIAL-BAL-2021'!P265</f>
        <v>0</v>
      </c>
      <c r="X265" s="587">
        <f>+'NF-KSF-TRIAL-BAL-2021'!Q265+'RA-TRIAL-BAL-2021'!Q265+'DES-TRIAL-BAL-2021'!Q265+'DMP-TRIAL-BAL-2021'!Q265</f>
        <v>0</v>
      </c>
      <c r="Y265" s="586">
        <f>+'NF-KSF-TRIAL-BAL-2021'!R265+'RA-TRIAL-BAL-2021'!R265+'DES-TRIAL-BAL-2021'!R265+'DMP-TRIAL-BAL-2021'!R265</f>
        <v>0</v>
      </c>
      <c r="Z265" s="587">
        <f>+'NF-KSF-TRIAL-BAL-2021'!S265+'RA-TRIAL-BAL-2021'!S265+'DES-TRIAL-BAL-2021'!S265+'DMP-TRIAL-BAL-2021'!S265</f>
        <v>0</v>
      </c>
      <c r="AA265" s="588">
        <f>+'NF-KSF-TRIAL-BAL-2021'!T265+'RA-TRIAL-BAL-2021'!T265+'DES-TRIAL-BAL-2021'!T265+'DMP-TRIAL-BAL-2021'!T265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+'NF-KSF-TRIAL-BAL-2021'!O266+'RA-TRIAL-BAL-2021'!O266+'DES-TRIAL-BAL-2021'!O266+'DMP-TRIAL-BAL-2021'!O266</f>
        <v>0</v>
      </c>
      <c r="W266" s="529">
        <f>+'NF-KSF-TRIAL-BAL-2021'!P266+'RA-TRIAL-BAL-2021'!P266+'DES-TRIAL-BAL-2021'!P266+'DMP-TRIAL-BAL-2021'!P266</f>
        <v>0</v>
      </c>
      <c r="X266" s="587">
        <f>+'NF-KSF-TRIAL-BAL-2021'!Q266+'RA-TRIAL-BAL-2021'!Q266+'DES-TRIAL-BAL-2021'!Q266+'DMP-TRIAL-BAL-2021'!Q266</f>
        <v>0</v>
      </c>
      <c r="Y266" s="586">
        <f>+'NF-KSF-TRIAL-BAL-2021'!R266+'RA-TRIAL-BAL-2021'!R266+'DES-TRIAL-BAL-2021'!R266+'DMP-TRIAL-BAL-2021'!R266</f>
        <v>0</v>
      </c>
      <c r="Z266" s="587">
        <f>+'NF-KSF-TRIAL-BAL-2021'!S266+'RA-TRIAL-BAL-2021'!S266+'DES-TRIAL-BAL-2021'!S266+'DMP-TRIAL-BAL-2021'!S266</f>
        <v>0</v>
      </c>
      <c r="AA266" s="588">
        <f>+'NF-KSF-TRIAL-BAL-2021'!T266+'RA-TRIAL-BAL-2021'!T266+'DES-TRIAL-BAL-2021'!T266+'DMP-TRIAL-BAL-2021'!T266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+'NF-KSF-TRIAL-BAL-2021'!O267+'RA-TRIAL-BAL-2021'!O267+'DES-TRIAL-BAL-2021'!O267+'DMP-TRIAL-BAL-2021'!O267</f>
        <v>0</v>
      </c>
      <c r="W267" s="529">
        <f>+'NF-KSF-TRIAL-BAL-2021'!P267+'RA-TRIAL-BAL-2021'!P267+'DES-TRIAL-BAL-2021'!P267+'DMP-TRIAL-BAL-2021'!P267</f>
        <v>0</v>
      </c>
      <c r="X267" s="587">
        <f>+'NF-KSF-TRIAL-BAL-2021'!Q267+'RA-TRIAL-BAL-2021'!Q267+'DES-TRIAL-BAL-2021'!Q267+'DMP-TRIAL-BAL-2021'!Q267</f>
        <v>0</v>
      </c>
      <c r="Y267" s="586">
        <f>+'NF-KSF-TRIAL-BAL-2021'!R267+'RA-TRIAL-BAL-2021'!R267+'DES-TRIAL-BAL-2021'!R267+'DMP-TRIAL-BAL-2021'!R267</f>
        <v>0</v>
      </c>
      <c r="Z267" s="587">
        <f>+'NF-KSF-TRIAL-BAL-2021'!S267+'RA-TRIAL-BAL-2021'!S267+'DES-TRIAL-BAL-2021'!S267+'DMP-TRIAL-BAL-2021'!S267</f>
        <v>0</v>
      </c>
      <c r="AA267" s="588">
        <f>+'NF-KSF-TRIAL-BAL-2021'!T267+'RA-TRIAL-BAL-2021'!T267+'DES-TRIAL-BAL-2021'!T267+'DMP-TRIAL-BAL-2021'!T267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+'NF-KSF-TRIAL-BAL-2021'!O268+'RA-TRIAL-BAL-2021'!O268+'DES-TRIAL-BAL-2021'!O268+'DMP-TRIAL-BAL-2021'!O268</f>
        <v>0</v>
      </c>
      <c r="W268" s="529">
        <f>+'NF-KSF-TRIAL-BAL-2021'!P268+'RA-TRIAL-BAL-2021'!P268+'DES-TRIAL-BAL-2021'!P268+'DMP-TRIAL-BAL-2021'!P268</f>
        <v>0</v>
      </c>
      <c r="X268" s="587">
        <f>+'NF-KSF-TRIAL-BAL-2021'!Q268+'RA-TRIAL-BAL-2021'!Q268+'DES-TRIAL-BAL-2021'!Q268+'DMP-TRIAL-BAL-2021'!Q268</f>
        <v>0</v>
      </c>
      <c r="Y268" s="586">
        <f>+'NF-KSF-TRIAL-BAL-2021'!R268+'RA-TRIAL-BAL-2021'!R268+'DES-TRIAL-BAL-2021'!R268+'DMP-TRIAL-BAL-2021'!R268</f>
        <v>0</v>
      </c>
      <c r="Z268" s="587">
        <f>+'NF-KSF-TRIAL-BAL-2021'!S268+'RA-TRIAL-BAL-2021'!S268+'DES-TRIAL-BAL-2021'!S268+'DMP-TRIAL-BAL-2021'!S268</f>
        <v>0</v>
      </c>
      <c r="AA268" s="588">
        <f>+'NF-KSF-TRIAL-BAL-2021'!T268+'RA-TRIAL-BAL-2021'!T268+'DES-TRIAL-BAL-2021'!T268+'DMP-TRIAL-BAL-2021'!T268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+'NF-KSF-TRIAL-BAL-2021'!O269+'RA-TRIAL-BAL-2021'!O269+'DES-TRIAL-BAL-2021'!O269+'DMP-TRIAL-BAL-2021'!O269</f>
        <v>0</v>
      </c>
      <c r="W269" s="529">
        <f>+'NF-KSF-TRIAL-BAL-2021'!P269+'RA-TRIAL-BAL-2021'!P269+'DES-TRIAL-BAL-2021'!P269+'DMP-TRIAL-BAL-2021'!P269</f>
        <v>0</v>
      </c>
      <c r="X269" s="587">
        <f>+'NF-KSF-TRIAL-BAL-2021'!Q269+'RA-TRIAL-BAL-2021'!Q269+'DES-TRIAL-BAL-2021'!Q269+'DMP-TRIAL-BAL-2021'!Q269</f>
        <v>0</v>
      </c>
      <c r="Y269" s="586">
        <f>+'NF-KSF-TRIAL-BAL-2021'!R269+'RA-TRIAL-BAL-2021'!R269+'DES-TRIAL-BAL-2021'!R269+'DMP-TRIAL-BAL-2021'!R269</f>
        <v>0</v>
      </c>
      <c r="Z269" s="587">
        <f>+'NF-KSF-TRIAL-BAL-2021'!S269+'RA-TRIAL-BAL-2021'!S269+'DES-TRIAL-BAL-2021'!S269+'DMP-TRIAL-BAL-2021'!S269</f>
        <v>0</v>
      </c>
      <c r="AA269" s="588">
        <f>+'NF-KSF-TRIAL-BAL-2021'!T269+'RA-TRIAL-BAL-2021'!T269+'DES-TRIAL-BAL-2021'!T269+'DMP-TRIAL-BAL-2021'!T269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+'NF-KSF-TRIAL-BAL-2021'!O270+'RA-TRIAL-BAL-2021'!O270+'DES-TRIAL-BAL-2021'!O270+'DMP-TRIAL-BAL-2021'!O270</f>
        <v>0</v>
      </c>
      <c r="W270" s="529">
        <f>+'NF-KSF-TRIAL-BAL-2021'!P270+'RA-TRIAL-BAL-2021'!P270+'DES-TRIAL-BAL-2021'!P270+'DMP-TRIAL-BAL-2021'!P270</f>
        <v>0</v>
      </c>
      <c r="X270" s="587">
        <f>+'NF-KSF-TRIAL-BAL-2021'!Q270+'RA-TRIAL-BAL-2021'!Q270+'DES-TRIAL-BAL-2021'!Q270+'DMP-TRIAL-BAL-2021'!Q270</f>
        <v>0</v>
      </c>
      <c r="Y270" s="586">
        <f>+'NF-KSF-TRIAL-BAL-2021'!R270+'RA-TRIAL-BAL-2021'!R270+'DES-TRIAL-BAL-2021'!R270+'DMP-TRIAL-BAL-2021'!R270</f>
        <v>0</v>
      </c>
      <c r="Z270" s="587">
        <f>+'NF-KSF-TRIAL-BAL-2021'!S270+'RA-TRIAL-BAL-2021'!S270+'DES-TRIAL-BAL-2021'!S270+'DMP-TRIAL-BAL-2021'!S270</f>
        <v>0</v>
      </c>
      <c r="AA270" s="588">
        <f>+'NF-KSF-TRIAL-BAL-2021'!T270+'RA-TRIAL-BAL-2021'!T270+'DES-TRIAL-BAL-2021'!T270+'DMP-TRIAL-BAL-2021'!T270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+'NF-KSF-TRIAL-BAL-2021'!O271+'RA-TRIAL-BAL-2021'!O271+'DES-TRIAL-BAL-2021'!O271+'DMP-TRIAL-BAL-2021'!O271</f>
        <v>0</v>
      </c>
      <c r="W271" s="529">
        <f>+'NF-KSF-TRIAL-BAL-2021'!P271+'RA-TRIAL-BAL-2021'!P271+'DES-TRIAL-BAL-2021'!P271+'DMP-TRIAL-BAL-2021'!P271</f>
        <v>0</v>
      </c>
      <c r="X271" s="587">
        <f>+'NF-KSF-TRIAL-BAL-2021'!Q271+'RA-TRIAL-BAL-2021'!Q271+'DES-TRIAL-BAL-2021'!Q271+'DMP-TRIAL-BAL-2021'!Q271</f>
        <v>0</v>
      </c>
      <c r="Y271" s="586">
        <f>+'NF-KSF-TRIAL-BAL-2021'!R271+'RA-TRIAL-BAL-2021'!R271+'DES-TRIAL-BAL-2021'!R271+'DMP-TRIAL-BAL-2021'!R271</f>
        <v>0</v>
      </c>
      <c r="Z271" s="587">
        <f>+'NF-KSF-TRIAL-BAL-2021'!S271+'RA-TRIAL-BAL-2021'!S271+'DES-TRIAL-BAL-2021'!S271+'DMP-TRIAL-BAL-2021'!S271</f>
        <v>0</v>
      </c>
      <c r="AA271" s="588">
        <f>+'NF-KSF-TRIAL-BAL-2021'!T271+'RA-TRIAL-BAL-2021'!T271+'DES-TRIAL-BAL-2021'!T271+'DMP-TRIAL-BAL-2021'!T271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23243.47</v>
      </c>
      <c r="P272" s="576">
        <v>0</v>
      </c>
      <c r="Q272" s="325">
        <v>3656.85</v>
      </c>
      <c r="R272" s="324">
        <v>26653.32</v>
      </c>
      <c r="S272" s="583">
        <f t="shared" si="156"/>
        <v>247</v>
      </c>
      <c r="T272" s="580">
        <f t="shared" si="149"/>
        <v>0</v>
      </c>
      <c r="U272" s="51"/>
      <c r="V272" s="541">
        <f>+'NF-KSF-TRIAL-BAL-2021'!O272+'RA-TRIAL-BAL-2021'!O272+'DES-TRIAL-BAL-2021'!O272+'DMP-TRIAL-BAL-2021'!O272</f>
        <v>0</v>
      </c>
      <c r="W272" s="529">
        <f>+'NF-KSF-TRIAL-BAL-2021'!P272+'RA-TRIAL-BAL-2021'!P272+'DES-TRIAL-BAL-2021'!P272+'DMP-TRIAL-BAL-2021'!P272</f>
        <v>0</v>
      </c>
      <c r="X272" s="587">
        <f>+'NF-KSF-TRIAL-BAL-2021'!Q272+'RA-TRIAL-BAL-2021'!Q272+'DES-TRIAL-BAL-2021'!Q272+'DMP-TRIAL-BAL-2021'!Q272</f>
        <v>0</v>
      </c>
      <c r="Y272" s="586">
        <f>+'NF-KSF-TRIAL-BAL-2021'!R272+'RA-TRIAL-BAL-2021'!R272+'DES-TRIAL-BAL-2021'!R272+'DMP-TRIAL-BAL-2021'!R272</f>
        <v>0</v>
      </c>
      <c r="Z272" s="587">
        <f>+'NF-KSF-TRIAL-BAL-2021'!S272+'RA-TRIAL-BAL-2021'!S272+'DES-TRIAL-BAL-2021'!S272+'DMP-TRIAL-BAL-2021'!S272</f>
        <v>0</v>
      </c>
      <c r="AA272" s="588">
        <f>+'NF-KSF-TRIAL-BAL-2021'!T272+'RA-TRIAL-BAL-2021'!T272+'DES-TRIAL-BAL-2021'!T272+'DMP-TRIAL-BAL-2021'!T272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23243.47</v>
      </c>
      <c r="AL272" s="970">
        <f t="shared" ref="AL272:AL282" si="159">+ROUND(+P272+W272+AD272,2)</f>
        <v>0</v>
      </c>
      <c r="AM272" s="326">
        <f t="shared" ref="AM272:AM282" si="160">+ROUND(+Q272+X272+AE272,2)</f>
        <v>3656.85</v>
      </c>
      <c r="AN272" s="970">
        <f t="shared" ref="AN272:AN282" si="161">+ROUND(+R272+Y272+AF272,2)</f>
        <v>26653.32</v>
      </c>
      <c r="AO272" s="326">
        <f t="shared" si="154"/>
        <v>247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+'NF-KSF-TRIAL-BAL-2021'!O273+'RA-TRIAL-BAL-2021'!O273+'DES-TRIAL-BAL-2021'!O273+'DMP-TRIAL-BAL-2021'!O273</f>
        <v>0</v>
      </c>
      <c r="W273" s="529">
        <f>+'NF-KSF-TRIAL-BAL-2021'!P273+'RA-TRIAL-BAL-2021'!P273+'DES-TRIAL-BAL-2021'!P273+'DMP-TRIAL-BAL-2021'!P273</f>
        <v>0</v>
      </c>
      <c r="X273" s="587">
        <f>+'NF-KSF-TRIAL-BAL-2021'!Q273+'RA-TRIAL-BAL-2021'!Q273+'DES-TRIAL-BAL-2021'!Q273+'DMP-TRIAL-BAL-2021'!Q273</f>
        <v>0</v>
      </c>
      <c r="Y273" s="586">
        <f>+'NF-KSF-TRIAL-BAL-2021'!R273+'RA-TRIAL-BAL-2021'!R273+'DES-TRIAL-BAL-2021'!R273+'DMP-TRIAL-BAL-2021'!R273</f>
        <v>0</v>
      </c>
      <c r="Z273" s="587">
        <f>+'NF-KSF-TRIAL-BAL-2021'!S273+'RA-TRIAL-BAL-2021'!S273+'DES-TRIAL-BAL-2021'!S273+'DMP-TRIAL-BAL-2021'!S273</f>
        <v>0</v>
      </c>
      <c r="AA273" s="588">
        <f>+'NF-KSF-TRIAL-BAL-2021'!T273+'RA-TRIAL-BAL-2021'!T273+'DES-TRIAL-BAL-2021'!T273+'DMP-TRIAL-BAL-2021'!T273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+'NF-KSF-TRIAL-BAL-2021'!O274+'RA-TRIAL-BAL-2021'!O274+'DES-TRIAL-BAL-2021'!O274+'DMP-TRIAL-BAL-2021'!O274</f>
        <v>1073833.4300000002</v>
      </c>
      <c r="W274" s="529">
        <f>+'NF-KSF-TRIAL-BAL-2021'!P274+'RA-TRIAL-BAL-2021'!P274+'DES-TRIAL-BAL-2021'!P274+'DMP-TRIAL-BAL-2021'!P274</f>
        <v>0</v>
      </c>
      <c r="X274" s="587">
        <f>+'NF-KSF-TRIAL-BAL-2021'!Q274+'RA-TRIAL-BAL-2021'!Q274+'DES-TRIAL-BAL-2021'!Q274+'DMP-TRIAL-BAL-2021'!Q274</f>
        <v>4135569.26</v>
      </c>
      <c r="Y274" s="586">
        <f>+'NF-KSF-TRIAL-BAL-2021'!R274+'RA-TRIAL-BAL-2021'!R274+'DES-TRIAL-BAL-2021'!R274+'DMP-TRIAL-BAL-2021'!R274</f>
        <v>4330812.34</v>
      </c>
      <c r="Z274" s="587">
        <f>+'NF-KSF-TRIAL-BAL-2021'!S274+'RA-TRIAL-BAL-2021'!S274+'DES-TRIAL-BAL-2021'!S274+'DMP-TRIAL-BAL-2021'!S274</f>
        <v>878590.34999999986</v>
      </c>
      <c r="AA274" s="588">
        <f>+'NF-KSF-TRIAL-BAL-2021'!T274+'RA-TRIAL-BAL-2021'!T274+'DES-TRIAL-BAL-2021'!T274+'DMP-TRIAL-BAL-2021'!T274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1073833.43</v>
      </c>
      <c r="AL274" s="970">
        <f t="shared" si="159"/>
        <v>0</v>
      </c>
      <c r="AM274" s="326">
        <f t="shared" si="160"/>
        <v>4135569.26</v>
      </c>
      <c r="AN274" s="970">
        <f t="shared" si="161"/>
        <v>4330812.34</v>
      </c>
      <c r="AO274" s="326">
        <f t="shared" si="154"/>
        <v>878590.34999999986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>
        <v>0</v>
      </c>
      <c r="P275" s="576">
        <v>8046.26</v>
      </c>
      <c r="Q275" s="325"/>
      <c r="R275" s="324">
        <v>-8046.26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+'NF-KSF-TRIAL-BAL-2021'!O275+'RA-TRIAL-BAL-2021'!O275+'DES-TRIAL-BAL-2021'!O275+'DMP-TRIAL-BAL-2021'!O275</f>
        <v>0</v>
      </c>
      <c r="W275" s="529">
        <f>+'NF-KSF-TRIAL-BAL-2021'!P275+'RA-TRIAL-BAL-2021'!P275+'DES-TRIAL-BAL-2021'!P275+'DMP-TRIAL-BAL-2021'!P275</f>
        <v>0</v>
      </c>
      <c r="X275" s="587">
        <f>+'NF-KSF-TRIAL-BAL-2021'!Q275+'RA-TRIAL-BAL-2021'!Q275+'DES-TRIAL-BAL-2021'!Q275+'DMP-TRIAL-BAL-2021'!Q275</f>
        <v>0</v>
      </c>
      <c r="Y275" s="586">
        <f>+'NF-KSF-TRIAL-BAL-2021'!R275+'RA-TRIAL-BAL-2021'!R275+'DES-TRIAL-BAL-2021'!R275+'DMP-TRIAL-BAL-2021'!R275</f>
        <v>0</v>
      </c>
      <c r="Z275" s="587">
        <f>+'NF-KSF-TRIAL-BAL-2021'!S275+'RA-TRIAL-BAL-2021'!S275+'DES-TRIAL-BAL-2021'!S275+'DMP-TRIAL-BAL-2021'!S275</f>
        <v>0</v>
      </c>
      <c r="AA275" s="588">
        <f>+'NF-KSF-TRIAL-BAL-2021'!T275+'RA-TRIAL-BAL-2021'!T275+'DES-TRIAL-BAL-2021'!T275+'DMP-TRIAL-BAL-2021'!T275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8046.26</v>
      </c>
      <c r="AM275" s="326">
        <f t="shared" si="160"/>
        <v>0</v>
      </c>
      <c r="AN275" s="970">
        <f t="shared" si="161"/>
        <v>-8046.26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+'NF-KSF-TRIAL-BAL-2021'!O276+'RA-TRIAL-BAL-2021'!O276+'DES-TRIAL-BAL-2021'!O276+'DMP-TRIAL-BAL-2021'!O276</f>
        <v>0</v>
      </c>
      <c r="W276" s="529">
        <f>+'NF-KSF-TRIAL-BAL-2021'!P276+'RA-TRIAL-BAL-2021'!P276+'DES-TRIAL-BAL-2021'!P276+'DMP-TRIAL-BAL-2021'!P276</f>
        <v>0</v>
      </c>
      <c r="X276" s="587">
        <f>+'NF-KSF-TRIAL-BAL-2021'!Q276+'RA-TRIAL-BAL-2021'!Q276+'DES-TRIAL-BAL-2021'!Q276+'DMP-TRIAL-BAL-2021'!Q276</f>
        <v>0</v>
      </c>
      <c r="Y276" s="586">
        <f>+'NF-KSF-TRIAL-BAL-2021'!R276+'RA-TRIAL-BAL-2021'!R276+'DES-TRIAL-BAL-2021'!R276+'DMP-TRIAL-BAL-2021'!R276</f>
        <v>0</v>
      </c>
      <c r="Z276" s="587">
        <f>+'NF-KSF-TRIAL-BAL-2021'!S276+'RA-TRIAL-BAL-2021'!S276+'DES-TRIAL-BAL-2021'!S276+'DMP-TRIAL-BAL-2021'!S276</f>
        <v>0</v>
      </c>
      <c r="AA276" s="588">
        <f>+'NF-KSF-TRIAL-BAL-2021'!T276+'RA-TRIAL-BAL-2021'!T276+'DES-TRIAL-BAL-2021'!T276+'DMP-TRIAL-BAL-2021'!T276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+'NF-KSF-TRIAL-BAL-2021'!O277+'RA-TRIAL-BAL-2021'!O277+'DES-TRIAL-BAL-2021'!O277+'DMP-TRIAL-BAL-2021'!O277</f>
        <v>0</v>
      </c>
      <c r="W277" s="529">
        <f>+'NF-KSF-TRIAL-BAL-2021'!P277+'RA-TRIAL-BAL-2021'!P277+'DES-TRIAL-BAL-2021'!P277+'DMP-TRIAL-BAL-2021'!P277</f>
        <v>0</v>
      </c>
      <c r="X277" s="587">
        <f>+'NF-KSF-TRIAL-BAL-2021'!Q277+'RA-TRIAL-BAL-2021'!Q277+'DES-TRIAL-BAL-2021'!Q277+'DMP-TRIAL-BAL-2021'!Q277</f>
        <v>0</v>
      </c>
      <c r="Y277" s="586">
        <f>+'NF-KSF-TRIAL-BAL-2021'!R277+'RA-TRIAL-BAL-2021'!R277+'DES-TRIAL-BAL-2021'!R277+'DMP-TRIAL-BAL-2021'!R277</f>
        <v>0</v>
      </c>
      <c r="Z277" s="587">
        <f>+'NF-KSF-TRIAL-BAL-2021'!S277+'RA-TRIAL-BAL-2021'!S277+'DES-TRIAL-BAL-2021'!S277+'DMP-TRIAL-BAL-2021'!S277</f>
        <v>0</v>
      </c>
      <c r="AA277" s="588">
        <f>+'NF-KSF-TRIAL-BAL-2021'!T277+'RA-TRIAL-BAL-2021'!T277+'DES-TRIAL-BAL-2021'!T277+'DMP-TRIAL-BAL-2021'!T277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+'NF-KSF-TRIAL-BAL-2021'!O278+'RA-TRIAL-BAL-2021'!O278+'DES-TRIAL-BAL-2021'!O278+'DMP-TRIAL-BAL-2021'!O278</f>
        <v>0</v>
      </c>
      <c r="W278" s="529">
        <f>+'NF-KSF-TRIAL-BAL-2021'!P278+'RA-TRIAL-BAL-2021'!P278+'DES-TRIAL-BAL-2021'!P278+'DMP-TRIAL-BAL-2021'!P278</f>
        <v>0</v>
      </c>
      <c r="X278" s="587">
        <f>+'NF-KSF-TRIAL-BAL-2021'!Q278+'RA-TRIAL-BAL-2021'!Q278+'DES-TRIAL-BAL-2021'!Q278+'DMP-TRIAL-BAL-2021'!Q278</f>
        <v>0</v>
      </c>
      <c r="Y278" s="586">
        <f>+'NF-KSF-TRIAL-BAL-2021'!R278+'RA-TRIAL-BAL-2021'!R278+'DES-TRIAL-BAL-2021'!R278+'DMP-TRIAL-BAL-2021'!R278</f>
        <v>0</v>
      </c>
      <c r="Z278" s="587">
        <f>+'NF-KSF-TRIAL-BAL-2021'!S278+'RA-TRIAL-BAL-2021'!S278+'DES-TRIAL-BAL-2021'!S278+'DMP-TRIAL-BAL-2021'!S278</f>
        <v>0</v>
      </c>
      <c r="AA278" s="588">
        <f>+'NF-KSF-TRIAL-BAL-2021'!T278+'RA-TRIAL-BAL-2021'!T278+'DES-TRIAL-BAL-2021'!T278+'DMP-TRIAL-BAL-2021'!T278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+'NF-KSF-TRIAL-BAL-2021'!O279+'RA-TRIAL-BAL-2021'!O279+'DES-TRIAL-BAL-2021'!O279+'DMP-TRIAL-BAL-2021'!O279</f>
        <v>0</v>
      </c>
      <c r="W279" s="529">
        <f>+'NF-KSF-TRIAL-BAL-2021'!P279+'RA-TRIAL-BAL-2021'!P279+'DES-TRIAL-BAL-2021'!P279+'DMP-TRIAL-BAL-2021'!P279</f>
        <v>0</v>
      </c>
      <c r="X279" s="587">
        <f>+'NF-KSF-TRIAL-BAL-2021'!Q279+'RA-TRIAL-BAL-2021'!Q279+'DES-TRIAL-BAL-2021'!Q279+'DMP-TRIAL-BAL-2021'!Q279</f>
        <v>3409.85</v>
      </c>
      <c r="Y279" s="586">
        <f>+'NF-KSF-TRIAL-BAL-2021'!R279+'RA-TRIAL-BAL-2021'!R279+'DES-TRIAL-BAL-2021'!R279+'DMP-TRIAL-BAL-2021'!R279</f>
        <v>3409.85</v>
      </c>
      <c r="Z279" s="587">
        <f>+'NF-KSF-TRIAL-BAL-2021'!S279+'RA-TRIAL-BAL-2021'!S279+'DES-TRIAL-BAL-2021'!S279+'DMP-TRIAL-BAL-2021'!S279</f>
        <v>0</v>
      </c>
      <c r="AA279" s="588">
        <f>+'NF-KSF-TRIAL-BAL-2021'!T279+'RA-TRIAL-BAL-2021'!T279+'DES-TRIAL-BAL-2021'!T279+'DMP-TRIAL-BAL-2021'!T279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3409.85</v>
      </c>
      <c r="AN279" s="970">
        <f t="shared" si="161"/>
        <v>3409.85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+'NF-KSF-TRIAL-BAL-2021'!O280+'RA-TRIAL-BAL-2021'!O280+'DES-TRIAL-BAL-2021'!O280+'DMP-TRIAL-BAL-2021'!O280</f>
        <v>0</v>
      </c>
      <c r="W280" s="529">
        <f>+'NF-KSF-TRIAL-BAL-2021'!P280+'RA-TRIAL-BAL-2021'!P280+'DES-TRIAL-BAL-2021'!P280+'DMP-TRIAL-BAL-2021'!P280</f>
        <v>0</v>
      </c>
      <c r="X280" s="587">
        <f>+'NF-KSF-TRIAL-BAL-2021'!Q280+'RA-TRIAL-BAL-2021'!Q280+'DES-TRIAL-BAL-2021'!Q280+'DMP-TRIAL-BAL-2021'!Q280</f>
        <v>0</v>
      </c>
      <c r="Y280" s="586">
        <f>+'NF-KSF-TRIAL-BAL-2021'!R280+'RA-TRIAL-BAL-2021'!R280+'DES-TRIAL-BAL-2021'!R280+'DMP-TRIAL-BAL-2021'!R280</f>
        <v>0</v>
      </c>
      <c r="Z280" s="587">
        <f>+'NF-KSF-TRIAL-BAL-2021'!S280+'RA-TRIAL-BAL-2021'!S280+'DES-TRIAL-BAL-2021'!S280+'DMP-TRIAL-BAL-2021'!S280</f>
        <v>0</v>
      </c>
      <c r="AA280" s="588">
        <f>+'NF-KSF-TRIAL-BAL-2021'!T280+'RA-TRIAL-BAL-2021'!T280+'DES-TRIAL-BAL-2021'!T280+'DMP-TRIAL-BAL-2021'!T280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+'NF-KSF-TRIAL-BAL-2021'!O281+'RA-TRIAL-BAL-2021'!O281+'DES-TRIAL-BAL-2021'!O281+'DMP-TRIAL-BAL-2021'!O281</f>
        <v>0</v>
      </c>
      <c r="W281" s="529">
        <f>+'NF-KSF-TRIAL-BAL-2021'!P281+'RA-TRIAL-BAL-2021'!P281+'DES-TRIAL-BAL-2021'!P281+'DMP-TRIAL-BAL-2021'!P281</f>
        <v>0</v>
      </c>
      <c r="X281" s="587">
        <f>+'NF-KSF-TRIAL-BAL-2021'!Q281+'RA-TRIAL-BAL-2021'!Q281+'DES-TRIAL-BAL-2021'!Q281+'DMP-TRIAL-BAL-2021'!Q281</f>
        <v>0</v>
      </c>
      <c r="Y281" s="586">
        <f>+'NF-KSF-TRIAL-BAL-2021'!R281+'RA-TRIAL-BAL-2021'!R281+'DES-TRIAL-BAL-2021'!R281+'DMP-TRIAL-BAL-2021'!R281</f>
        <v>0</v>
      </c>
      <c r="Z281" s="587">
        <f>+'NF-KSF-TRIAL-BAL-2021'!S281+'RA-TRIAL-BAL-2021'!S281+'DES-TRIAL-BAL-2021'!S281+'DMP-TRIAL-BAL-2021'!S281</f>
        <v>0</v>
      </c>
      <c r="AA281" s="588">
        <f>+'NF-KSF-TRIAL-BAL-2021'!T281+'RA-TRIAL-BAL-2021'!T281+'DES-TRIAL-BAL-2021'!T281+'DMP-TRIAL-BAL-2021'!T281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+'NF-KSF-TRIAL-BAL-2021'!O282+'RA-TRIAL-BAL-2021'!O282+'DES-TRIAL-BAL-2021'!O282+'DMP-TRIAL-BAL-2021'!O282</f>
        <v>0</v>
      </c>
      <c r="W282" s="529">
        <f>+'NF-KSF-TRIAL-BAL-2021'!P282+'RA-TRIAL-BAL-2021'!P282+'DES-TRIAL-BAL-2021'!P282+'DMP-TRIAL-BAL-2021'!P282</f>
        <v>0</v>
      </c>
      <c r="X282" s="587">
        <f>+'NF-KSF-TRIAL-BAL-2021'!Q282+'RA-TRIAL-BAL-2021'!Q282+'DES-TRIAL-BAL-2021'!Q282+'DMP-TRIAL-BAL-2021'!Q282</f>
        <v>0</v>
      </c>
      <c r="Y282" s="586">
        <f>+'NF-KSF-TRIAL-BAL-2021'!R282+'RA-TRIAL-BAL-2021'!R282+'DES-TRIAL-BAL-2021'!R282+'DMP-TRIAL-BAL-2021'!R282</f>
        <v>0</v>
      </c>
      <c r="Z282" s="587">
        <f>+'NF-KSF-TRIAL-BAL-2021'!S282+'RA-TRIAL-BAL-2021'!S282+'DES-TRIAL-BAL-2021'!S282+'DMP-TRIAL-BAL-2021'!S282</f>
        <v>0</v>
      </c>
      <c r="AA282" s="588">
        <f>+'NF-KSF-TRIAL-BAL-2021'!T282+'RA-TRIAL-BAL-2021'!T282+'DES-TRIAL-BAL-2021'!T282+'DMP-TRIAL-BAL-2021'!T282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+'NF-KSF-TRIAL-BAL-2021'!O283+'RA-TRIAL-BAL-2021'!O283+'DES-TRIAL-BAL-2021'!O283+'DMP-TRIAL-BAL-2021'!O283</f>
        <v>0</v>
      </c>
      <c r="W283" s="529">
        <f>+'NF-KSF-TRIAL-BAL-2021'!P283+'RA-TRIAL-BAL-2021'!P283+'DES-TRIAL-BAL-2021'!P283+'DMP-TRIAL-BAL-2021'!P283</f>
        <v>0</v>
      </c>
      <c r="X283" s="587">
        <f>+'NF-KSF-TRIAL-BAL-2021'!Q283+'RA-TRIAL-BAL-2021'!Q283+'DES-TRIAL-BAL-2021'!Q283+'DMP-TRIAL-BAL-2021'!Q283</f>
        <v>0</v>
      </c>
      <c r="Y283" s="586">
        <f>+'NF-KSF-TRIAL-BAL-2021'!R283+'RA-TRIAL-BAL-2021'!R283+'DES-TRIAL-BAL-2021'!R283+'DMP-TRIAL-BAL-2021'!R283</f>
        <v>0</v>
      </c>
      <c r="Z283" s="587">
        <f>+'NF-KSF-TRIAL-BAL-2021'!S283+'RA-TRIAL-BAL-2021'!S283+'DES-TRIAL-BAL-2021'!S283+'DMP-TRIAL-BAL-2021'!S283</f>
        <v>0</v>
      </c>
      <c r="AA283" s="588">
        <f>+'NF-KSF-TRIAL-BAL-2021'!T283+'RA-TRIAL-BAL-2021'!T283+'DES-TRIAL-BAL-2021'!T283+'DMP-TRIAL-BAL-2021'!T283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>
        <v>8485</v>
      </c>
      <c r="Q284" s="325"/>
      <c r="R284" s="324">
        <v>-8485</v>
      </c>
      <c r="S284" s="579">
        <v>0</v>
      </c>
      <c r="T284" s="580">
        <f>+IF(ABS(+O284+Q284)&lt;=ABS(P284+R284),-O284+P284-Q284+R284,0)</f>
        <v>0</v>
      </c>
      <c r="U284" s="51"/>
      <c r="V284" s="541">
        <f>+'NF-KSF-TRIAL-BAL-2021'!O284+'RA-TRIAL-BAL-2021'!O284+'DES-TRIAL-BAL-2021'!O284+'DMP-TRIAL-BAL-2021'!O284</f>
        <v>0</v>
      </c>
      <c r="W284" s="529">
        <f>+'NF-KSF-TRIAL-BAL-2021'!P284+'RA-TRIAL-BAL-2021'!P284+'DES-TRIAL-BAL-2021'!P284+'DMP-TRIAL-BAL-2021'!P284</f>
        <v>0</v>
      </c>
      <c r="X284" s="587">
        <f>+'NF-KSF-TRIAL-BAL-2021'!Q284+'RA-TRIAL-BAL-2021'!Q284+'DES-TRIAL-BAL-2021'!Q284+'DMP-TRIAL-BAL-2021'!Q284</f>
        <v>0</v>
      </c>
      <c r="Y284" s="586">
        <f>+'NF-KSF-TRIAL-BAL-2021'!R284+'RA-TRIAL-BAL-2021'!R284+'DES-TRIAL-BAL-2021'!R284+'DMP-TRIAL-BAL-2021'!R284</f>
        <v>0</v>
      </c>
      <c r="Z284" s="587">
        <f>+'NF-KSF-TRIAL-BAL-2021'!S284+'RA-TRIAL-BAL-2021'!S284+'DES-TRIAL-BAL-2021'!S284+'DMP-TRIAL-BAL-2021'!S284</f>
        <v>0</v>
      </c>
      <c r="AA284" s="588">
        <f>+'NF-KSF-TRIAL-BAL-2021'!T284+'RA-TRIAL-BAL-2021'!T284+'DES-TRIAL-BAL-2021'!T284+'DMP-TRIAL-BAL-2021'!T284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8485</v>
      </c>
      <c r="AM284" s="326">
        <f>+ROUND(+Q284+X284+AE284,2)</f>
        <v>0</v>
      </c>
      <c r="AN284" s="970">
        <f>+ROUND(+R284+Y284+AF284,2)</f>
        <v>-8485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+'NF-KSF-TRIAL-BAL-2021'!S285+'RA-TRIAL-BAL-2021'!S285+'DES-TRIAL-BAL-2021'!S285+'DMP-TRIAL-BAL-2021'!S285</f>
        <v>0</v>
      </c>
      <c r="AA285" s="534">
        <f>+'NF-KSF-TRIAL-BAL-2021'!T285+'RA-TRIAL-BAL-2021'!T285+'DES-TRIAL-BAL-2021'!T285+'DMP-TRIAL-BAL-2021'!T285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88">
        <v>5000</v>
      </c>
      <c r="B286" s="2289" t="s">
        <v>799</v>
      </c>
      <c r="C286" s="2289"/>
      <c r="D286" s="2289"/>
      <c r="E286" s="2289"/>
      <c r="F286" s="2289"/>
      <c r="G286" s="2289"/>
      <c r="H286" s="2289"/>
      <c r="I286" s="2289"/>
      <c r="J286" s="2289"/>
      <c r="K286" s="2289"/>
      <c r="L286" s="2290"/>
      <c r="M286" s="51" t="s">
        <v>265</v>
      </c>
      <c r="N286" s="2300">
        <f t="shared" ref="N286:N355" si="168">+A286</f>
        <v>5000</v>
      </c>
      <c r="O286" s="2294"/>
      <c r="P286" s="2295">
        <v>0</v>
      </c>
      <c r="Q286" s="2296"/>
      <c r="R286" s="2297"/>
      <c r="S286" s="2296">
        <f>+IF($C$8=9900,+IF(ABS(+O286+Q286)&gt;=ABS(P286+R286),+O286-P286+Q286-R286,0),0)</f>
        <v>0</v>
      </c>
      <c r="T286" s="2298">
        <v>0</v>
      </c>
      <c r="U286" s="51"/>
      <c r="V286" s="547">
        <f>+'NF-KSF-TRIAL-BAL-2021'!O286+'RA-TRIAL-BAL-2021'!O286+'DES-TRIAL-BAL-2021'!O286+'DMP-TRIAL-BAL-2021'!O286</f>
        <v>0</v>
      </c>
      <c r="W286" s="539">
        <f>+'NF-KSF-TRIAL-BAL-2021'!P286+'RA-TRIAL-BAL-2021'!P286+'DES-TRIAL-BAL-2021'!P286+'DMP-TRIAL-BAL-2021'!P286</f>
        <v>0</v>
      </c>
      <c r="X286" s="538">
        <f>+'NF-KSF-TRIAL-BAL-2021'!Q286+'RA-TRIAL-BAL-2021'!Q286+'DES-TRIAL-BAL-2021'!Q286+'DMP-TRIAL-BAL-2021'!Q286</f>
        <v>0</v>
      </c>
      <c r="Y286" s="539">
        <f>+'NF-KSF-TRIAL-BAL-2021'!R286+'RA-TRIAL-BAL-2021'!R286+'DES-TRIAL-BAL-2021'!R286+'DMP-TRIAL-BAL-2021'!R286</f>
        <v>0</v>
      </c>
      <c r="Z286" s="538">
        <f>+'NF-KSF-TRIAL-BAL-2021'!S286+'RA-TRIAL-BAL-2021'!S286+'DES-TRIAL-BAL-2021'!S286+'DMP-TRIAL-BAL-2021'!S286</f>
        <v>0</v>
      </c>
      <c r="AA286" s="540">
        <f>+'NF-KSF-TRIAL-BAL-2021'!T286+'RA-TRIAL-BAL-2021'!T286+'DES-TRIAL-BAL-2021'!T286+'DMP-TRIAL-BAL-2021'!T286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/>
      <c r="P287" s="576"/>
      <c r="Q287" s="122"/>
      <c r="R287" s="324"/>
      <c r="S287" s="2286">
        <f>+IF($C$8=9900,0,+IF(ABS(+O287+Q287)&gt;=ABS(P287+R287),+O287-P287+Q287-R287,0))</f>
        <v>0</v>
      </c>
      <c r="T287" s="2287">
        <f>+IF($C$8=9900,+IF(ABS(+O287+Q287)&lt;=ABS(P287+R287),-O287+P287-Q287+R287,0),0)</f>
        <v>0</v>
      </c>
      <c r="U287" s="51"/>
      <c r="V287" s="541">
        <f>+'NF-KSF-TRIAL-BAL-2021'!O287+'RA-TRIAL-BAL-2021'!O287+'DES-TRIAL-BAL-2021'!O287+'DMP-TRIAL-BAL-2021'!O287</f>
        <v>0</v>
      </c>
      <c r="W287" s="529">
        <f>+'NF-KSF-TRIAL-BAL-2021'!P287+'RA-TRIAL-BAL-2021'!P287+'DES-TRIAL-BAL-2021'!P287+'DMP-TRIAL-BAL-2021'!P287</f>
        <v>0</v>
      </c>
      <c r="X287" s="528">
        <f>+'NF-KSF-TRIAL-BAL-2021'!Q287+'RA-TRIAL-BAL-2021'!Q287+'DES-TRIAL-BAL-2021'!Q287+'DMP-TRIAL-BAL-2021'!Q287</f>
        <v>0</v>
      </c>
      <c r="Y287" s="529">
        <f>+'NF-KSF-TRIAL-BAL-2021'!R287+'RA-TRIAL-BAL-2021'!R287+'DES-TRIAL-BAL-2021'!R287+'DMP-TRIAL-BAL-2021'!R287</f>
        <v>0</v>
      </c>
      <c r="Z287" s="528">
        <f>+'NF-KSF-TRIAL-BAL-2021'!S287+'RA-TRIAL-BAL-2021'!S287+'DES-TRIAL-BAL-2021'!S287+'DMP-TRIAL-BAL-2021'!S287</f>
        <v>0</v>
      </c>
      <c r="AA287" s="347">
        <f>+'NF-KSF-TRIAL-BAL-2021'!T287+'RA-TRIAL-BAL-2021'!T287+'DES-TRIAL-BAL-2021'!T287+'DMP-TRIAL-BAL-2021'!T287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86">
        <f>+IF($C$8=9900,0,+IF(ABS(+O288+Q288)&gt;=ABS(P288+R288),+O288-P288+Q288-R288,0))</f>
        <v>0</v>
      </c>
      <c r="T288" s="2287">
        <f>+IF($C$8=9900,+IF(ABS(+O288+Q288)&lt;=ABS(P288+R288),-O288+P288-Q288+R288,0),0)</f>
        <v>0</v>
      </c>
      <c r="U288" s="51"/>
      <c r="V288" s="541">
        <f>+'NF-KSF-TRIAL-BAL-2021'!O288+'RA-TRIAL-BAL-2021'!O288+'DES-TRIAL-BAL-2021'!O288+'DMP-TRIAL-BAL-2021'!O288</f>
        <v>0</v>
      </c>
      <c r="W288" s="529">
        <f>+'NF-KSF-TRIAL-BAL-2021'!P288+'RA-TRIAL-BAL-2021'!P288+'DES-TRIAL-BAL-2021'!P288+'DMP-TRIAL-BAL-2021'!P288</f>
        <v>0</v>
      </c>
      <c r="X288" s="528">
        <f>+'NF-KSF-TRIAL-BAL-2021'!Q288+'RA-TRIAL-BAL-2021'!Q288+'DES-TRIAL-BAL-2021'!Q288+'DMP-TRIAL-BAL-2021'!Q288</f>
        <v>0</v>
      </c>
      <c r="Y288" s="529">
        <f>+'NF-KSF-TRIAL-BAL-2021'!R288+'RA-TRIAL-BAL-2021'!R288+'DES-TRIAL-BAL-2021'!R288+'DMP-TRIAL-BAL-2021'!R288</f>
        <v>0</v>
      </c>
      <c r="Z288" s="528">
        <f>+'NF-KSF-TRIAL-BAL-2021'!S288+'RA-TRIAL-BAL-2021'!S288+'DES-TRIAL-BAL-2021'!S288+'DMP-TRIAL-BAL-2021'!S288</f>
        <v>0</v>
      </c>
      <c r="AA288" s="347">
        <f>+'NF-KSF-TRIAL-BAL-2021'!T288+'RA-TRIAL-BAL-2021'!T288+'DES-TRIAL-BAL-2021'!T288+'DMP-TRIAL-BAL-2021'!T288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91">
        <v>5005</v>
      </c>
      <c r="B289" s="2292" t="s">
        <v>802</v>
      </c>
      <c r="C289" s="2292"/>
      <c r="D289" s="2292"/>
      <c r="E289" s="2292"/>
      <c r="F289" s="2292"/>
      <c r="G289" s="2292"/>
      <c r="H289" s="2292"/>
      <c r="I289" s="2292"/>
      <c r="J289" s="2292"/>
      <c r="K289" s="2292"/>
      <c r="L289" s="2293"/>
      <c r="M289" s="51" t="s">
        <v>265</v>
      </c>
      <c r="N289" s="2299">
        <f t="shared" si="168"/>
        <v>5005</v>
      </c>
      <c r="O289" s="2294"/>
      <c r="P289" s="2295">
        <v>0</v>
      </c>
      <c r="Q289" s="2296"/>
      <c r="R289" s="2297"/>
      <c r="S289" s="2296">
        <f>+IF($C$8=9900,+IF(ABS(+O289+Q289)&gt;=ABS(P289+R289),+O289-P289+Q289-R289,0),0)</f>
        <v>0</v>
      </c>
      <c r="T289" s="2298">
        <v>0</v>
      </c>
      <c r="U289" s="51"/>
      <c r="V289" s="546">
        <f>+'NF-KSF-TRIAL-BAL-2021'!O289+'RA-TRIAL-BAL-2021'!O289+'DES-TRIAL-BAL-2021'!O289+'DMP-TRIAL-BAL-2021'!O289</f>
        <v>0</v>
      </c>
      <c r="W289" s="536">
        <f>+'NF-KSF-TRIAL-BAL-2021'!P289+'RA-TRIAL-BAL-2021'!P289+'DES-TRIAL-BAL-2021'!P289+'DMP-TRIAL-BAL-2021'!P289</f>
        <v>0</v>
      </c>
      <c r="X289" s="535">
        <f>+'NF-KSF-TRIAL-BAL-2021'!Q289+'RA-TRIAL-BAL-2021'!Q289+'DES-TRIAL-BAL-2021'!Q289+'DMP-TRIAL-BAL-2021'!Q289</f>
        <v>0</v>
      </c>
      <c r="Y289" s="536">
        <f>+'NF-KSF-TRIAL-BAL-2021'!R289+'RA-TRIAL-BAL-2021'!R289+'DES-TRIAL-BAL-2021'!R289+'DMP-TRIAL-BAL-2021'!R289</f>
        <v>0</v>
      </c>
      <c r="Z289" s="535">
        <f>+'NF-KSF-TRIAL-BAL-2021'!S289+'RA-TRIAL-BAL-2021'!S289+'DES-TRIAL-BAL-2021'!S289+'DMP-TRIAL-BAL-2021'!S289</f>
        <v>0</v>
      </c>
      <c r="AA289" s="537">
        <f>+'NF-KSF-TRIAL-BAL-2021'!T289+'RA-TRIAL-BAL-2021'!T289+'DES-TRIAL-BAL-2021'!T289+'DMP-TRIAL-BAL-2021'!T289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91">
        <v>5006</v>
      </c>
      <c r="B290" s="2292" t="s">
        <v>803</v>
      </c>
      <c r="C290" s="2292"/>
      <c r="D290" s="2292"/>
      <c r="E290" s="2292"/>
      <c r="F290" s="2292"/>
      <c r="G290" s="2292"/>
      <c r="H290" s="2292"/>
      <c r="I290" s="2292"/>
      <c r="J290" s="2292"/>
      <c r="K290" s="2292"/>
      <c r="L290" s="2293"/>
      <c r="M290" s="51" t="s">
        <v>265</v>
      </c>
      <c r="N290" s="2299">
        <f t="shared" si="168"/>
        <v>5006</v>
      </c>
      <c r="O290" s="2294"/>
      <c r="P290" s="2295">
        <v>0</v>
      </c>
      <c r="Q290" s="2296"/>
      <c r="R290" s="2297"/>
      <c r="S290" s="2296">
        <f>+IF($C$8=9900,+IF(ABS(+O290+Q290)&gt;=ABS(P290+R290),+O290-P290+Q290-R290,0),0)</f>
        <v>0</v>
      </c>
      <c r="T290" s="2298">
        <v>0</v>
      </c>
      <c r="U290" s="51"/>
      <c r="V290" s="546">
        <f>+'NF-KSF-TRIAL-BAL-2021'!O290+'RA-TRIAL-BAL-2021'!O290+'DES-TRIAL-BAL-2021'!O290+'DMP-TRIAL-BAL-2021'!O290</f>
        <v>0</v>
      </c>
      <c r="W290" s="536">
        <f>+'NF-KSF-TRIAL-BAL-2021'!P290+'RA-TRIAL-BAL-2021'!P290+'DES-TRIAL-BAL-2021'!P290+'DMP-TRIAL-BAL-2021'!P290</f>
        <v>0</v>
      </c>
      <c r="X290" s="535">
        <f>+'NF-KSF-TRIAL-BAL-2021'!Q290+'RA-TRIAL-BAL-2021'!Q290+'DES-TRIAL-BAL-2021'!Q290+'DMP-TRIAL-BAL-2021'!Q290</f>
        <v>0</v>
      </c>
      <c r="Y290" s="536">
        <f>+'NF-KSF-TRIAL-BAL-2021'!R290+'RA-TRIAL-BAL-2021'!R290+'DES-TRIAL-BAL-2021'!R290+'DMP-TRIAL-BAL-2021'!R290</f>
        <v>0</v>
      </c>
      <c r="Z290" s="535">
        <f>+'NF-KSF-TRIAL-BAL-2021'!S290+'RA-TRIAL-BAL-2021'!S290+'DES-TRIAL-BAL-2021'!S290+'DMP-TRIAL-BAL-2021'!S290</f>
        <v>0</v>
      </c>
      <c r="AA290" s="537">
        <f>+'NF-KSF-TRIAL-BAL-2021'!T290+'RA-TRIAL-BAL-2021'!T290+'DES-TRIAL-BAL-2021'!T290+'DMP-TRIAL-BAL-2021'!T290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+'NF-KSF-TRIAL-BAL-2021'!O291+'RA-TRIAL-BAL-2021'!O291+'DES-TRIAL-BAL-2021'!O291+'DMP-TRIAL-BAL-2021'!O291</f>
        <v>0</v>
      </c>
      <c r="W291" s="529">
        <f>+'NF-KSF-TRIAL-BAL-2021'!P291+'RA-TRIAL-BAL-2021'!P291+'DES-TRIAL-BAL-2021'!P291+'DMP-TRIAL-BAL-2021'!P291</f>
        <v>0</v>
      </c>
      <c r="X291" s="528">
        <f>+'NF-KSF-TRIAL-BAL-2021'!Q291+'RA-TRIAL-BAL-2021'!Q291+'DES-TRIAL-BAL-2021'!Q291+'DMP-TRIAL-BAL-2021'!Q291</f>
        <v>0</v>
      </c>
      <c r="Y291" s="529">
        <f>+'NF-KSF-TRIAL-BAL-2021'!R291+'RA-TRIAL-BAL-2021'!R291+'DES-TRIAL-BAL-2021'!R291+'DMP-TRIAL-BAL-2021'!R291</f>
        <v>0</v>
      </c>
      <c r="Z291" s="528">
        <f>+'NF-KSF-TRIAL-BAL-2021'!S291+'RA-TRIAL-BAL-2021'!S291+'DES-TRIAL-BAL-2021'!S291+'DMP-TRIAL-BAL-2021'!S291</f>
        <v>0</v>
      </c>
      <c r="AA291" s="347">
        <f>+'NF-KSF-TRIAL-BAL-2021'!T291+'RA-TRIAL-BAL-2021'!T291+'DES-TRIAL-BAL-2021'!T291+'DMP-TRIAL-BAL-2021'!T291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+'NF-KSF-TRIAL-BAL-2021'!O292+'RA-TRIAL-BAL-2021'!O292+'DES-TRIAL-BAL-2021'!O292+'DMP-TRIAL-BAL-2021'!O292</f>
        <v>0</v>
      </c>
      <c r="W292" s="529">
        <f>+'NF-KSF-TRIAL-BAL-2021'!P292+'RA-TRIAL-BAL-2021'!P292+'DES-TRIAL-BAL-2021'!P292+'DMP-TRIAL-BAL-2021'!P292</f>
        <v>0</v>
      </c>
      <c r="X292" s="528">
        <f>+'NF-KSF-TRIAL-BAL-2021'!Q292+'RA-TRIAL-BAL-2021'!Q292+'DES-TRIAL-BAL-2021'!Q292+'DMP-TRIAL-BAL-2021'!Q292</f>
        <v>0</v>
      </c>
      <c r="Y292" s="529">
        <f>+'NF-KSF-TRIAL-BAL-2021'!R292+'RA-TRIAL-BAL-2021'!R292+'DES-TRIAL-BAL-2021'!R292+'DMP-TRIAL-BAL-2021'!R292</f>
        <v>0</v>
      </c>
      <c r="Z292" s="528">
        <f>+'NF-KSF-TRIAL-BAL-2021'!S292+'RA-TRIAL-BAL-2021'!S292+'DES-TRIAL-BAL-2021'!S292+'DMP-TRIAL-BAL-2021'!S292</f>
        <v>0</v>
      </c>
      <c r="AA292" s="347">
        <f>+'NF-KSF-TRIAL-BAL-2021'!T292+'RA-TRIAL-BAL-2021'!T292+'DES-TRIAL-BAL-2021'!T292+'DMP-TRIAL-BAL-2021'!T292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91">
        <v>5009</v>
      </c>
      <c r="B293" s="2292" t="s">
        <v>806</v>
      </c>
      <c r="C293" s="2292"/>
      <c r="D293" s="2292"/>
      <c r="E293" s="2292"/>
      <c r="F293" s="2292"/>
      <c r="G293" s="2292"/>
      <c r="H293" s="2292"/>
      <c r="I293" s="2292"/>
      <c r="J293" s="2292"/>
      <c r="K293" s="2292"/>
      <c r="L293" s="2293"/>
      <c r="M293" s="51" t="s">
        <v>265</v>
      </c>
      <c r="N293" s="2299">
        <f t="shared" si="168"/>
        <v>5009</v>
      </c>
      <c r="O293" s="2294"/>
      <c r="P293" s="2295">
        <v>0</v>
      </c>
      <c r="Q293" s="2296"/>
      <c r="R293" s="2297"/>
      <c r="S293" s="2296">
        <f>+IF($C$8=9900,+IF(ABS(+O293+Q293)&gt;=ABS(P293+R293),+O293-P293+Q293-R293,0),0)</f>
        <v>0</v>
      </c>
      <c r="T293" s="2298">
        <v>0</v>
      </c>
      <c r="U293" s="51"/>
      <c r="V293" s="546">
        <f>+'NF-KSF-TRIAL-BAL-2021'!O293+'RA-TRIAL-BAL-2021'!O293+'DES-TRIAL-BAL-2021'!O293+'DMP-TRIAL-BAL-2021'!O293</f>
        <v>0</v>
      </c>
      <c r="W293" s="536">
        <f>+'NF-KSF-TRIAL-BAL-2021'!P293+'RA-TRIAL-BAL-2021'!P293+'DES-TRIAL-BAL-2021'!P293+'DMP-TRIAL-BAL-2021'!P293</f>
        <v>0</v>
      </c>
      <c r="X293" s="535">
        <f>+'NF-KSF-TRIAL-BAL-2021'!Q293+'RA-TRIAL-BAL-2021'!Q293+'DES-TRIAL-BAL-2021'!Q293+'DMP-TRIAL-BAL-2021'!Q293</f>
        <v>0</v>
      </c>
      <c r="Y293" s="536">
        <f>+'NF-KSF-TRIAL-BAL-2021'!R293+'RA-TRIAL-BAL-2021'!R293+'DES-TRIAL-BAL-2021'!R293+'DMP-TRIAL-BAL-2021'!R293</f>
        <v>0</v>
      </c>
      <c r="Z293" s="535">
        <f>+'NF-KSF-TRIAL-BAL-2021'!S293+'RA-TRIAL-BAL-2021'!S293+'DES-TRIAL-BAL-2021'!S293+'DMP-TRIAL-BAL-2021'!S293</f>
        <v>0</v>
      </c>
      <c r="AA293" s="537">
        <f>+'NF-KSF-TRIAL-BAL-2021'!T293+'RA-TRIAL-BAL-2021'!T293+'DES-TRIAL-BAL-2021'!T293+'DMP-TRIAL-BAL-2021'!T293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/>
      <c r="P294" s="9">
        <v>0</v>
      </c>
      <c r="Q294" s="325">
        <v>124831.29</v>
      </c>
      <c r="R294" s="324">
        <v>124466.63</v>
      </c>
      <c r="S294" s="27">
        <f t="shared" si="176"/>
        <v>364.65999999998894</v>
      </c>
      <c r="T294" s="30">
        <v>0</v>
      </c>
      <c r="U294" s="51"/>
      <c r="V294" s="541">
        <f>+'NF-KSF-TRIAL-BAL-2021'!O294+'RA-TRIAL-BAL-2021'!O294+'DES-TRIAL-BAL-2021'!O294+'DMP-TRIAL-BAL-2021'!O294</f>
        <v>0</v>
      </c>
      <c r="W294" s="529">
        <f>+'NF-KSF-TRIAL-BAL-2021'!P294+'RA-TRIAL-BAL-2021'!P294+'DES-TRIAL-BAL-2021'!P294+'DMP-TRIAL-BAL-2021'!P294</f>
        <v>0</v>
      </c>
      <c r="X294" s="528">
        <f>+'NF-KSF-TRIAL-BAL-2021'!Q294+'RA-TRIAL-BAL-2021'!Q294+'DES-TRIAL-BAL-2021'!Q294+'DMP-TRIAL-BAL-2021'!Q294</f>
        <v>0</v>
      </c>
      <c r="Y294" s="529">
        <f>+'NF-KSF-TRIAL-BAL-2021'!R294+'RA-TRIAL-BAL-2021'!R294+'DES-TRIAL-BAL-2021'!R294+'DMP-TRIAL-BAL-2021'!R294</f>
        <v>0</v>
      </c>
      <c r="Z294" s="528">
        <f>+'NF-KSF-TRIAL-BAL-2021'!S294+'RA-TRIAL-BAL-2021'!S294+'DES-TRIAL-BAL-2021'!S294+'DMP-TRIAL-BAL-2021'!S294</f>
        <v>0</v>
      </c>
      <c r="AA294" s="347">
        <f>+'NF-KSF-TRIAL-BAL-2021'!T294+'RA-TRIAL-BAL-2021'!T294+'DES-TRIAL-BAL-2021'!T294+'DMP-TRIAL-BAL-2021'!T294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124831.29</v>
      </c>
      <c r="AN294" s="970">
        <f t="shared" si="178"/>
        <v>124466.63</v>
      </c>
      <c r="AO294" s="326">
        <f t="shared" si="172"/>
        <v>364.65999999998894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+'NF-KSF-TRIAL-BAL-2021'!O295+'RA-TRIAL-BAL-2021'!O295+'DES-TRIAL-BAL-2021'!O295+'DMP-TRIAL-BAL-2021'!O295</f>
        <v>0</v>
      </c>
      <c r="W295" s="529">
        <f>+'NF-KSF-TRIAL-BAL-2021'!P295+'RA-TRIAL-BAL-2021'!P295+'DES-TRIAL-BAL-2021'!P295+'DMP-TRIAL-BAL-2021'!P295</f>
        <v>0</v>
      </c>
      <c r="X295" s="528">
        <f>+'NF-KSF-TRIAL-BAL-2021'!Q295+'RA-TRIAL-BAL-2021'!Q295+'DES-TRIAL-BAL-2021'!Q295+'DMP-TRIAL-BAL-2021'!Q295</f>
        <v>0</v>
      </c>
      <c r="Y295" s="529">
        <f>+'NF-KSF-TRIAL-BAL-2021'!R295+'RA-TRIAL-BAL-2021'!R295+'DES-TRIAL-BAL-2021'!R295+'DMP-TRIAL-BAL-2021'!R295</f>
        <v>0</v>
      </c>
      <c r="Z295" s="528">
        <f>+'NF-KSF-TRIAL-BAL-2021'!S295+'RA-TRIAL-BAL-2021'!S295+'DES-TRIAL-BAL-2021'!S295+'DMP-TRIAL-BAL-2021'!S295</f>
        <v>0</v>
      </c>
      <c r="AA295" s="347">
        <f>+'NF-KSF-TRIAL-BAL-2021'!T295+'RA-TRIAL-BAL-2021'!T295+'DES-TRIAL-BAL-2021'!T295+'DMP-TRIAL-BAL-2021'!T295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>
        <v>2699459.54</v>
      </c>
      <c r="P296" s="9">
        <v>0</v>
      </c>
      <c r="Q296" s="325">
        <v>9620058.9900000002</v>
      </c>
      <c r="R296" s="324">
        <v>9531213.9000000004</v>
      </c>
      <c r="S296" s="27">
        <f t="shared" si="176"/>
        <v>2788304.6300000008</v>
      </c>
      <c r="T296" s="30">
        <v>0</v>
      </c>
      <c r="U296" s="51"/>
      <c r="V296" s="541">
        <f>+'NF-KSF-TRIAL-BAL-2021'!O296+'RA-TRIAL-BAL-2021'!O296+'DES-TRIAL-BAL-2021'!O296+'DMP-TRIAL-BAL-2021'!O296</f>
        <v>92989.67</v>
      </c>
      <c r="W296" s="529">
        <f>+'NF-KSF-TRIAL-BAL-2021'!P296+'RA-TRIAL-BAL-2021'!P296+'DES-TRIAL-BAL-2021'!P296+'DMP-TRIAL-BAL-2021'!P296</f>
        <v>0</v>
      </c>
      <c r="X296" s="528">
        <f>+'NF-KSF-TRIAL-BAL-2021'!Q296+'RA-TRIAL-BAL-2021'!Q296+'DES-TRIAL-BAL-2021'!Q296+'DMP-TRIAL-BAL-2021'!Q296</f>
        <v>1668532.37</v>
      </c>
      <c r="Y296" s="529">
        <f>+'NF-KSF-TRIAL-BAL-2021'!R296+'RA-TRIAL-BAL-2021'!R296+'DES-TRIAL-BAL-2021'!R296+'DMP-TRIAL-BAL-2021'!R296</f>
        <v>1748386.05</v>
      </c>
      <c r="Z296" s="528">
        <f>+'NF-KSF-TRIAL-BAL-2021'!S296+'RA-TRIAL-BAL-2021'!S296+'DES-TRIAL-BAL-2021'!S296+'DMP-TRIAL-BAL-2021'!S296</f>
        <v>13135.989999999991</v>
      </c>
      <c r="AA296" s="347">
        <f>+'NF-KSF-TRIAL-BAL-2021'!T296+'RA-TRIAL-BAL-2021'!T296+'DES-TRIAL-BAL-2021'!T296+'DMP-TRIAL-BAL-2021'!T296</f>
        <v>0</v>
      </c>
      <c r="AB296" s="51"/>
      <c r="AC296" s="120">
        <v>593067.97</v>
      </c>
      <c r="AD296" s="9">
        <v>0</v>
      </c>
      <c r="AE296" s="122">
        <v>30194.94</v>
      </c>
      <c r="AF296" s="324">
        <v>233214.45</v>
      </c>
      <c r="AG296" s="27">
        <f t="shared" si="169"/>
        <v>390048.4599999999</v>
      </c>
      <c r="AH296" s="30">
        <v>0</v>
      </c>
      <c r="AI296" s="51"/>
      <c r="AJ296" s="1497">
        <f t="shared" si="124"/>
        <v>5013</v>
      </c>
      <c r="AK296" s="951">
        <f t="shared" si="177"/>
        <v>3385517.18</v>
      </c>
      <c r="AL296" s="9">
        <v>0</v>
      </c>
      <c r="AM296" s="326">
        <f t="shared" si="178"/>
        <v>11318786.300000001</v>
      </c>
      <c r="AN296" s="970">
        <f t="shared" si="178"/>
        <v>11512814.4</v>
      </c>
      <c r="AO296" s="326">
        <f t="shared" si="172"/>
        <v>3191489.080000001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+'NF-KSF-TRIAL-BAL-2021'!O297+'RA-TRIAL-BAL-2021'!O297+'DES-TRIAL-BAL-2021'!O297+'DMP-TRIAL-BAL-2021'!O297</f>
        <v>0</v>
      </c>
      <c r="W297" s="529">
        <f>+'NF-KSF-TRIAL-BAL-2021'!P297+'RA-TRIAL-BAL-2021'!P297+'DES-TRIAL-BAL-2021'!P297+'DMP-TRIAL-BAL-2021'!P297</f>
        <v>0</v>
      </c>
      <c r="X297" s="528">
        <f>+'NF-KSF-TRIAL-BAL-2021'!Q297+'RA-TRIAL-BAL-2021'!Q297+'DES-TRIAL-BAL-2021'!Q297+'DMP-TRIAL-BAL-2021'!Q297</f>
        <v>0</v>
      </c>
      <c r="Y297" s="529">
        <f>+'NF-KSF-TRIAL-BAL-2021'!R297+'RA-TRIAL-BAL-2021'!R297+'DES-TRIAL-BAL-2021'!R297+'DMP-TRIAL-BAL-2021'!R297</f>
        <v>0</v>
      </c>
      <c r="Z297" s="528">
        <f>+'NF-KSF-TRIAL-BAL-2021'!S297+'RA-TRIAL-BAL-2021'!S297+'DES-TRIAL-BAL-2021'!S297+'DMP-TRIAL-BAL-2021'!S297</f>
        <v>0</v>
      </c>
      <c r="AA297" s="347">
        <f>+'NF-KSF-TRIAL-BAL-2021'!T297+'RA-TRIAL-BAL-2021'!T297+'DES-TRIAL-BAL-2021'!T297+'DMP-TRIAL-BAL-2021'!T297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+'NF-KSF-TRIAL-BAL-2021'!O298+'RA-TRIAL-BAL-2021'!O298+'DES-TRIAL-BAL-2021'!O298+'DMP-TRIAL-BAL-2021'!O298</f>
        <v>0</v>
      </c>
      <c r="W298" s="529">
        <f>+'NF-KSF-TRIAL-BAL-2021'!P298+'RA-TRIAL-BAL-2021'!P298+'DES-TRIAL-BAL-2021'!P298+'DMP-TRIAL-BAL-2021'!P298</f>
        <v>0</v>
      </c>
      <c r="X298" s="528">
        <f>+'NF-KSF-TRIAL-BAL-2021'!Q298+'RA-TRIAL-BAL-2021'!Q298+'DES-TRIAL-BAL-2021'!Q298+'DMP-TRIAL-BAL-2021'!Q298</f>
        <v>0</v>
      </c>
      <c r="Y298" s="529">
        <f>+'NF-KSF-TRIAL-BAL-2021'!R298+'RA-TRIAL-BAL-2021'!R298+'DES-TRIAL-BAL-2021'!R298+'DMP-TRIAL-BAL-2021'!R298</f>
        <v>0</v>
      </c>
      <c r="Z298" s="528">
        <f>+'NF-KSF-TRIAL-BAL-2021'!S298+'RA-TRIAL-BAL-2021'!S298+'DES-TRIAL-BAL-2021'!S298+'DMP-TRIAL-BAL-2021'!S298</f>
        <v>0</v>
      </c>
      <c r="AA298" s="347">
        <f>+'NF-KSF-TRIAL-BAL-2021'!T298+'RA-TRIAL-BAL-2021'!T298+'DES-TRIAL-BAL-2021'!T298+'DMP-TRIAL-BAL-2021'!T298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+'NF-KSF-TRIAL-BAL-2021'!O299+'RA-TRIAL-BAL-2021'!O299+'DES-TRIAL-BAL-2021'!O299+'DMP-TRIAL-BAL-2021'!O299</f>
        <v>0</v>
      </c>
      <c r="W299" s="529">
        <f>+'NF-KSF-TRIAL-BAL-2021'!P299+'RA-TRIAL-BAL-2021'!P299+'DES-TRIAL-BAL-2021'!P299+'DMP-TRIAL-BAL-2021'!P299</f>
        <v>0</v>
      </c>
      <c r="X299" s="528">
        <f>+'NF-KSF-TRIAL-BAL-2021'!Q299+'RA-TRIAL-BAL-2021'!Q299+'DES-TRIAL-BAL-2021'!Q299+'DMP-TRIAL-BAL-2021'!Q299</f>
        <v>0</v>
      </c>
      <c r="Y299" s="529">
        <f>+'NF-KSF-TRIAL-BAL-2021'!R299+'RA-TRIAL-BAL-2021'!R299+'DES-TRIAL-BAL-2021'!R299+'DMP-TRIAL-BAL-2021'!R299</f>
        <v>0</v>
      </c>
      <c r="Z299" s="528">
        <f>+'NF-KSF-TRIAL-BAL-2021'!S299+'RA-TRIAL-BAL-2021'!S299+'DES-TRIAL-BAL-2021'!S299+'DMP-TRIAL-BAL-2021'!S299</f>
        <v>0</v>
      </c>
      <c r="AA299" s="347">
        <f>+'NF-KSF-TRIAL-BAL-2021'!T299+'RA-TRIAL-BAL-2021'!T299+'DES-TRIAL-BAL-2021'!T299+'DMP-TRIAL-BAL-2021'!T299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+'NF-KSF-TRIAL-BAL-2021'!O300+'RA-TRIAL-BAL-2021'!O300+'DES-TRIAL-BAL-2021'!O300+'DMP-TRIAL-BAL-2021'!O300</f>
        <v>0</v>
      </c>
      <c r="W300" s="529">
        <f>+'NF-KSF-TRIAL-BAL-2021'!P300+'RA-TRIAL-BAL-2021'!P300+'DES-TRIAL-BAL-2021'!P300+'DMP-TRIAL-BAL-2021'!P300</f>
        <v>0</v>
      </c>
      <c r="X300" s="528">
        <f>+'NF-KSF-TRIAL-BAL-2021'!Q300+'RA-TRIAL-BAL-2021'!Q300+'DES-TRIAL-BAL-2021'!Q300+'DMP-TRIAL-BAL-2021'!Q300</f>
        <v>0</v>
      </c>
      <c r="Y300" s="529">
        <f>+'NF-KSF-TRIAL-BAL-2021'!R300+'RA-TRIAL-BAL-2021'!R300+'DES-TRIAL-BAL-2021'!R300+'DMP-TRIAL-BAL-2021'!R300</f>
        <v>0</v>
      </c>
      <c r="Z300" s="528">
        <f>+'NF-KSF-TRIAL-BAL-2021'!S300+'RA-TRIAL-BAL-2021'!S300+'DES-TRIAL-BAL-2021'!S300+'DMP-TRIAL-BAL-2021'!S300</f>
        <v>0</v>
      </c>
      <c r="AA300" s="347">
        <f>+'NF-KSF-TRIAL-BAL-2021'!T300+'RA-TRIAL-BAL-2021'!T300+'DES-TRIAL-BAL-2021'!T300+'DMP-TRIAL-BAL-2021'!T300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+'NF-KSF-TRIAL-BAL-2021'!O301+'RA-TRIAL-BAL-2021'!O301+'DES-TRIAL-BAL-2021'!O301+'DMP-TRIAL-BAL-2021'!O301</f>
        <v>0</v>
      </c>
      <c r="W301" s="529">
        <f>+'NF-KSF-TRIAL-BAL-2021'!P301+'RA-TRIAL-BAL-2021'!P301+'DES-TRIAL-BAL-2021'!P301+'DMP-TRIAL-BAL-2021'!P301</f>
        <v>0</v>
      </c>
      <c r="X301" s="528">
        <f>+'NF-KSF-TRIAL-BAL-2021'!Q301+'RA-TRIAL-BAL-2021'!Q301+'DES-TRIAL-BAL-2021'!Q301+'DMP-TRIAL-BAL-2021'!Q301</f>
        <v>0</v>
      </c>
      <c r="Y301" s="529">
        <f>+'NF-KSF-TRIAL-BAL-2021'!R301+'RA-TRIAL-BAL-2021'!R301+'DES-TRIAL-BAL-2021'!R301+'DMP-TRIAL-BAL-2021'!R301</f>
        <v>0</v>
      </c>
      <c r="Z301" s="528">
        <f>+'NF-KSF-TRIAL-BAL-2021'!S301+'RA-TRIAL-BAL-2021'!S301+'DES-TRIAL-BAL-2021'!S301+'DMP-TRIAL-BAL-2021'!S301</f>
        <v>0</v>
      </c>
      <c r="AA301" s="347">
        <f>+'NF-KSF-TRIAL-BAL-2021'!T301+'RA-TRIAL-BAL-2021'!T301+'DES-TRIAL-BAL-2021'!T301+'DMP-TRIAL-BAL-2021'!T301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+'NF-KSF-TRIAL-BAL-2021'!O302+'RA-TRIAL-BAL-2021'!O302+'DES-TRIAL-BAL-2021'!O302+'DMP-TRIAL-BAL-2021'!O302</f>
        <v>0</v>
      </c>
      <c r="W302" s="529">
        <f>+'NF-KSF-TRIAL-BAL-2021'!P302+'RA-TRIAL-BAL-2021'!P302+'DES-TRIAL-BAL-2021'!P302+'DMP-TRIAL-BAL-2021'!P302</f>
        <v>0</v>
      </c>
      <c r="X302" s="528">
        <f>+'NF-KSF-TRIAL-BAL-2021'!Q302+'RA-TRIAL-BAL-2021'!Q302+'DES-TRIAL-BAL-2021'!Q302+'DMP-TRIAL-BAL-2021'!Q302</f>
        <v>0</v>
      </c>
      <c r="Y302" s="529">
        <f>+'NF-KSF-TRIAL-BAL-2021'!R302+'RA-TRIAL-BAL-2021'!R302+'DES-TRIAL-BAL-2021'!R302+'DMP-TRIAL-BAL-2021'!R302</f>
        <v>0</v>
      </c>
      <c r="Z302" s="528">
        <f>+'NF-KSF-TRIAL-BAL-2021'!S302+'RA-TRIAL-BAL-2021'!S302+'DES-TRIAL-BAL-2021'!S302+'DMP-TRIAL-BAL-2021'!S302</f>
        <v>0</v>
      </c>
      <c r="AA302" s="347">
        <f>+'NF-KSF-TRIAL-BAL-2021'!T302+'RA-TRIAL-BAL-2021'!T302+'DES-TRIAL-BAL-2021'!T302+'DMP-TRIAL-BAL-2021'!T302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+'NF-KSF-TRIAL-BAL-2021'!O303+'RA-TRIAL-BAL-2021'!O303+'DES-TRIAL-BAL-2021'!O303+'DMP-TRIAL-BAL-2021'!O303</f>
        <v>0</v>
      </c>
      <c r="W303" s="529">
        <f>+'NF-KSF-TRIAL-BAL-2021'!P303+'RA-TRIAL-BAL-2021'!P303+'DES-TRIAL-BAL-2021'!P303+'DMP-TRIAL-BAL-2021'!P303</f>
        <v>0</v>
      </c>
      <c r="X303" s="528">
        <f>+'NF-KSF-TRIAL-BAL-2021'!Q303+'RA-TRIAL-BAL-2021'!Q303+'DES-TRIAL-BAL-2021'!Q303+'DMP-TRIAL-BAL-2021'!Q303</f>
        <v>0</v>
      </c>
      <c r="Y303" s="529">
        <f>+'NF-KSF-TRIAL-BAL-2021'!R303+'RA-TRIAL-BAL-2021'!R303+'DES-TRIAL-BAL-2021'!R303+'DMP-TRIAL-BAL-2021'!R303</f>
        <v>0</v>
      </c>
      <c r="Z303" s="528">
        <f>+'NF-KSF-TRIAL-BAL-2021'!S303+'RA-TRIAL-BAL-2021'!S303+'DES-TRIAL-BAL-2021'!S303+'DMP-TRIAL-BAL-2021'!S303</f>
        <v>0</v>
      </c>
      <c r="AA303" s="347">
        <f>+'NF-KSF-TRIAL-BAL-2021'!T303+'RA-TRIAL-BAL-2021'!T303+'DES-TRIAL-BAL-2021'!T303+'DMP-TRIAL-BAL-2021'!T303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+'NF-KSF-TRIAL-BAL-2021'!O304+'RA-TRIAL-BAL-2021'!O304+'DES-TRIAL-BAL-2021'!O304+'DMP-TRIAL-BAL-2021'!O304</f>
        <v>0</v>
      </c>
      <c r="W304" s="529">
        <f>+'NF-KSF-TRIAL-BAL-2021'!P304+'RA-TRIAL-BAL-2021'!P304+'DES-TRIAL-BAL-2021'!P304+'DMP-TRIAL-BAL-2021'!P304</f>
        <v>0</v>
      </c>
      <c r="X304" s="528">
        <f>+'NF-KSF-TRIAL-BAL-2021'!Q304+'RA-TRIAL-BAL-2021'!Q304+'DES-TRIAL-BAL-2021'!Q304+'DMP-TRIAL-BAL-2021'!Q304</f>
        <v>0</v>
      </c>
      <c r="Y304" s="529">
        <f>+'NF-KSF-TRIAL-BAL-2021'!R304+'RA-TRIAL-BAL-2021'!R304+'DES-TRIAL-BAL-2021'!R304+'DMP-TRIAL-BAL-2021'!R304</f>
        <v>0</v>
      </c>
      <c r="Z304" s="528">
        <f>+'NF-KSF-TRIAL-BAL-2021'!S304+'RA-TRIAL-BAL-2021'!S304+'DES-TRIAL-BAL-2021'!S304+'DMP-TRIAL-BAL-2021'!S304</f>
        <v>0</v>
      </c>
      <c r="AA304" s="347">
        <f>+'NF-KSF-TRIAL-BAL-2021'!T304+'RA-TRIAL-BAL-2021'!T304+'DES-TRIAL-BAL-2021'!T304+'DMP-TRIAL-BAL-2021'!T304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+'NF-KSF-TRIAL-BAL-2021'!O305+'RA-TRIAL-BAL-2021'!O305+'DES-TRIAL-BAL-2021'!O305+'DMP-TRIAL-BAL-2021'!O305</f>
        <v>0</v>
      </c>
      <c r="W305" s="529">
        <f>+'NF-KSF-TRIAL-BAL-2021'!P305+'RA-TRIAL-BAL-2021'!P305+'DES-TRIAL-BAL-2021'!P305+'DMP-TRIAL-BAL-2021'!P305</f>
        <v>0</v>
      </c>
      <c r="X305" s="528">
        <f>+'NF-KSF-TRIAL-BAL-2021'!Q305+'RA-TRIAL-BAL-2021'!Q305+'DES-TRIAL-BAL-2021'!Q305+'DMP-TRIAL-BAL-2021'!Q305</f>
        <v>0</v>
      </c>
      <c r="Y305" s="529">
        <f>+'NF-KSF-TRIAL-BAL-2021'!R305+'RA-TRIAL-BAL-2021'!R305+'DES-TRIAL-BAL-2021'!R305+'DMP-TRIAL-BAL-2021'!R305</f>
        <v>0</v>
      </c>
      <c r="Z305" s="528">
        <f>+'NF-KSF-TRIAL-BAL-2021'!S305+'RA-TRIAL-BAL-2021'!S305+'DES-TRIAL-BAL-2021'!S305+'DMP-TRIAL-BAL-2021'!S305</f>
        <v>0</v>
      </c>
      <c r="AA305" s="347">
        <f>+'NF-KSF-TRIAL-BAL-2021'!T305+'RA-TRIAL-BAL-2021'!T305+'DES-TRIAL-BAL-2021'!T305+'DMP-TRIAL-BAL-2021'!T305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+'NF-KSF-TRIAL-BAL-2021'!O306+'RA-TRIAL-BAL-2021'!O306+'DES-TRIAL-BAL-2021'!O306+'DMP-TRIAL-BAL-2021'!O306</f>
        <v>0</v>
      </c>
      <c r="W306" s="529">
        <f>+'NF-KSF-TRIAL-BAL-2021'!P306+'RA-TRIAL-BAL-2021'!P306+'DES-TRIAL-BAL-2021'!P306+'DMP-TRIAL-BAL-2021'!P306</f>
        <v>0</v>
      </c>
      <c r="X306" s="587">
        <f>+'NF-KSF-TRIAL-BAL-2021'!Q306+'RA-TRIAL-BAL-2021'!Q306+'DES-TRIAL-BAL-2021'!Q306+'DMP-TRIAL-BAL-2021'!Q306</f>
        <v>0</v>
      </c>
      <c r="Y306" s="586">
        <f>+'NF-KSF-TRIAL-BAL-2021'!R306+'RA-TRIAL-BAL-2021'!R306+'DES-TRIAL-BAL-2021'!R306+'DMP-TRIAL-BAL-2021'!R306</f>
        <v>0</v>
      </c>
      <c r="Z306" s="587">
        <f>+'NF-KSF-TRIAL-BAL-2021'!S306+'RA-TRIAL-BAL-2021'!S306+'DES-TRIAL-BAL-2021'!S306+'DMP-TRIAL-BAL-2021'!S306</f>
        <v>0</v>
      </c>
      <c r="AA306" s="588">
        <f>+'NF-KSF-TRIAL-BAL-2021'!T306+'RA-TRIAL-BAL-2021'!T306+'DES-TRIAL-BAL-2021'!T306+'DMP-TRIAL-BAL-2021'!T306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+'NF-KSF-TRIAL-BAL-2021'!O307+'RA-TRIAL-BAL-2021'!O307+'DES-TRIAL-BAL-2021'!O307+'DMP-TRIAL-BAL-2021'!O307</f>
        <v>0</v>
      </c>
      <c r="W307" s="529">
        <f>+'NF-KSF-TRIAL-BAL-2021'!P307+'RA-TRIAL-BAL-2021'!P307+'DES-TRIAL-BAL-2021'!P307+'DMP-TRIAL-BAL-2021'!P307</f>
        <v>0</v>
      </c>
      <c r="X307" s="587">
        <f>+'NF-KSF-TRIAL-BAL-2021'!Q307+'RA-TRIAL-BAL-2021'!Q307+'DES-TRIAL-BAL-2021'!Q307+'DMP-TRIAL-BAL-2021'!Q307</f>
        <v>0</v>
      </c>
      <c r="Y307" s="586">
        <f>+'NF-KSF-TRIAL-BAL-2021'!R307+'RA-TRIAL-BAL-2021'!R307+'DES-TRIAL-BAL-2021'!R307+'DMP-TRIAL-BAL-2021'!R307</f>
        <v>0</v>
      </c>
      <c r="Z307" s="587">
        <f>+'NF-KSF-TRIAL-BAL-2021'!S307+'RA-TRIAL-BAL-2021'!S307+'DES-TRIAL-BAL-2021'!S307+'DMP-TRIAL-BAL-2021'!S307</f>
        <v>0</v>
      </c>
      <c r="AA307" s="588">
        <f>+'NF-KSF-TRIAL-BAL-2021'!T307+'RA-TRIAL-BAL-2021'!T307+'DES-TRIAL-BAL-2021'!T307+'DMP-TRIAL-BAL-2021'!T307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+'NF-KSF-TRIAL-BAL-2021'!O308+'RA-TRIAL-BAL-2021'!O308+'DES-TRIAL-BAL-2021'!O308+'DMP-TRIAL-BAL-2021'!O308</f>
        <v>0</v>
      </c>
      <c r="W308" s="529">
        <f>+'NF-KSF-TRIAL-BAL-2021'!P308+'RA-TRIAL-BAL-2021'!P308+'DES-TRIAL-BAL-2021'!P308+'DMP-TRIAL-BAL-2021'!P308</f>
        <v>0</v>
      </c>
      <c r="X308" s="587">
        <f>+'NF-KSF-TRIAL-BAL-2021'!Q308+'RA-TRIAL-BAL-2021'!Q308+'DES-TRIAL-BAL-2021'!Q308+'DMP-TRIAL-BAL-2021'!Q308</f>
        <v>0</v>
      </c>
      <c r="Y308" s="586">
        <f>+'NF-KSF-TRIAL-BAL-2021'!R308+'RA-TRIAL-BAL-2021'!R308+'DES-TRIAL-BAL-2021'!R308+'DMP-TRIAL-BAL-2021'!R308</f>
        <v>0</v>
      </c>
      <c r="Z308" s="587">
        <f>+'NF-KSF-TRIAL-BAL-2021'!S308+'RA-TRIAL-BAL-2021'!S308+'DES-TRIAL-BAL-2021'!S308+'DMP-TRIAL-BAL-2021'!S308</f>
        <v>0</v>
      </c>
      <c r="AA308" s="588">
        <f>+'NF-KSF-TRIAL-BAL-2021'!T308+'RA-TRIAL-BAL-2021'!T308+'DES-TRIAL-BAL-2021'!T308+'DMP-TRIAL-BAL-2021'!T308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+'NF-KSF-TRIAL-BAL-2021'!O309+'RA-TRIAL-BAL-2021'!O309+'DES-TRIAL-BAL-2021'!O309+'DMP-TRIAL-BAL-2021'!O309</f>
        <v>0</v>
      </c>
      <c r="W309" s="529">
        <f>+'NF-KSF-TRIAL-BAL-2021'!P309+'RA-TRIAL-BAL-2021'!P309+'DES-TRIAL-BAL-2021'!P309+'DMP-TRIAL-BAL-2021'!P309</f>
        <v>0</v>
      </c>
      <c r="X309" s="587">
        <f>+'NF-KSF-TRIAL-BAL-2021'!Q309+'RA-TRIAL-BAL-2021'!Q309+'DES-TRIAL-BAL-2021'!Q309+'DMP-TRIAL-BAL-2021'!Q309</f>
        <v>0</v>
      </c>
      <c r="Y309" s="586">
        <f>+'NF-KSF-TRIAL-BAL-2021'!R309+'RA-TRIAL-BAL-2021'!R309+'DES-TRIAL-BAL-2021'!R309+'DMP-TRIAL-BAL-2021'!R309</f>
        <v>0</v>
      </c>
      <c r="Z309" s="587">
        <f>+'NF-KSF-TRIAL-BAL-2021'!S309+'RA-TRIAL-BAL-2021'!S309+'DES-TRIAL-BAL-2021'!S309+'DMP-TRIAL-BAL-2021'!S309</f>
        <v>0</v>
      </c>
      <c r="AA309" s="588">
        <f>+'NF-KSF-TRIAL-BAL-2021'!T309+'RA-TRIAL-BAL-2021'!T309+'DES-TRIAL-BAL-2021'!T309+'DMP-TRIAL-BAL-2021'!T309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+'NF-KSF-TRIAL-BAL-2021'!O310+'RA-TRIAL-BAL-2021'!O310+'DES-TRIAL-BAL-2021'!O310+'DMP-TRIAL-BAL-2021'!O310</f>
        <v>0</v>
      </c>
      <c r="W310" s="529">
        <f>+'NF-KSF-TRIAL-BAL-2021'!P310+'RA-TRIAL-BAL-2021'!P310+'DES-TRIAL-BAL-2021'!P310+'DMP-TRIAL-BAL-2021'!P310</f>
        <v>0</v>
      </c>
      <c r="X310" s="587">
        <f>+'NF-KSF-TRIAL-BAL-2021'!Q310+'RA-TRIAL-BAL-2021'!Q310+'DES-TRIAL-BAL-2021'!Q310+'DMP-TRIAL-BAL-2021'!Q310</f>
        <v>0</v>
      </c>
      <c r="Y310" s="586">
        <f>+'NF-KSF-TRIAL-BAL-2021'!R310+'RA-TRIAL-BAL-2021'!R310+'DES-TRIAL-BAL-2021'!R310+'DMP-TRIAL-BAL-2021'!R310</f>
        <v>0</v>
      </c>
      <c r="Z310" s="587">
        <f>+'NF-KSF-TRIAL-BAL-2021'!S310+'RA-TRIAL-BAL-2021'!S310+'DES-TRIAL-BAL-2021'!S310+'DMP-TRIAL-BAL-2021'!S310</f>
        <v>0</v>
      </c>
      <c r="AA310" s="588">
        <f>+'NF-KSF-TRIAL-BAL-2021'!T310+'RA-TRIAL-BAL-2021'!T310+'DES-TRIAL-BAL-2021'!T310+'DMP-TRIAL-BAL-2021'!T310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+'NF-KSF-TRIAL-BAL-2021'!O311+'RA-TRIAL-BAL-2021'!O311+'DES-TRIAL-BAL-2021'!O311+'DMP-TRIAL-BAL-2021'!O311</f>
        <v>0</v>
      </c>
      <c r="W311" s="529">
        <f>+'NF-KSF-TRIAL-BAL-2021'!P311+'RA-TRIAL-BAL-2021'!P311+'DES-TRIAL-BAL-2021'!P311+'DMP-TRIAL-BAL-2021'!P311</f>
        <v>0</v>
      </c>
      <c r="X311" s="587">
        <f>+'NF-KSF-TRIAL-BAL-2021'!Q311+'RA-TRIAL-BAL-2021'!Q311+'DES-TRIAL-BAL-2021'!Q311+'DMP-TRIAL-BAL-2021'!Q311</f>
        <v>0</v>
      </c>
      <c r="Y311" s="586">
        <f>+'NF-KSF-TRIAL-BAL-2021'!R311+'RA-TRIAL-BAL-2021'!R311+'DES-TRIAL-BAL-2021'!R311+'DMP-TRIAL-BAL-2021'!R311</f>
        <v>0</v>
      </c>
      <c r="Z311" s="587">
        <f>+'NF-KSF-TRIAL-BAL-2021'!S311+'RA-TRIAL-BAL-2021'!S311+'DES-TRIAL-BAL-2021'!S311+'DMP-TRIAL-BAL-2021'!S311</f>
        <v>0</v>
      </c>
      <c r="AA311" s="588">
        <f>+'NF-KSF-TRIAL-BAL-2021'!T311+'RA-TRIAL-BAL-2021'!T311+'DES-TRIAL-BAL-2021'!T311+'DMP-TRIAL-BAL-2021'!T311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+'NF-KSF-TRIAL-BAL-2021'!O312+'RA-TRIAL-BAL-2021'!O312+'DES-TRIAL-BAL-2021'!O312+'DMP-TRIAL-BAL-2021'!O312</f>
        <v>0</v>
      </c>
      <c r="W312" s="529">
        <f>+'NF-KSF-TRIAL-BAL-2021'!P312+'RA-TRIAL-BAL-2021'!P312+'DES-TRIAL-BAL-2021'!P312+'DMP-TRIAL-BAL-2021'!P312</f>
        <v>0</v>
      </c>
      <c r="X312" s="587">
        <f>+'NF-KSF-TRIAL-BAL-2021'!Q312+'RA-TRIAL-BAL-2021'!Q312+'DES-TRIAL-BAL-2021'!Q312+'DMP-TRIAL-BAL-2021'!Q312</f>
        <v>0</v>
      </c>
      <c r="Y312" s="586">
        <f>+'NF-KSF-TRIAL-BAL-2021'!R312+'RA-TRIAL-BAL-2021'!R312+'DES-TRIAL-BAL-2021'!R312+'DMP-TRIAL-BAL-2021'!R312</f>
        <v>0</v>
      </c>
      <c r="Z312" s="587">
        <f>+'NF-KSF-TRIAL-BAL-2021'!S312+'RA-TRIAL-BAL-2021'!S312+'DES-TRIAL-BAL-2021'!S312+'DMP-TRIAL-BAL-2021'!S312</f>
        <v>0</v>
      </c>
      <c r="AA312" s="588">
        <f>+'NF-KSF-TRIAL-BAL-2021'!T312+'RA-TRIAL-BAL-2021'!T312+'DES-TRIAL-BAL-2021'!T312+'DMP-TRIAL-BAL-2021'!T312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>
        <v>964917.04</v>
      </c>
      <c r="P313" s="582">
        <v>0</v>
      </c>
      <c r="Q313" s="325"/>
      <c r="R313" s="324">
        <v>1139.17</v>
      </c>
      <c r="S313" s="583">
        <f t="shared" si="176"/>
        <v>963777.87</v>
      </c>
      <c r="T313" s="584">
        <v>0</v>
      </c>
      <c r="U313" s="51"/>
      <c r="V313" s="541">
        <f>+'NF-KSF-TRIAL-BAL-2021'!O313+'RA-TRIAL-BAL-2021'!O313+'DES-TRIAL-BAL-2021'!O313+'DMP-TRIAL-BAL-2021'!O313</f>
        <v>0</v>
      </c>
      <c r="W313" s="529">
        <f>+'NF-KSF-TRIAL-BAL-2021'!P313+'RA-TRIAL-BAL-2021'!P313+'DES-TRIAL-BAL-2021'!P313+'DMP-TRIAL-BAL-2021'!P313</f>
        <v>0</v>
      </c>
      <c r="X313" s="587">
        <f>+'NF-KSF-TRIAL-BAL-2021'!Q313+'RA-TRIAL-BAL-2021'!Q313+'DES-TRIAL-BAL-2021'!Q313+'DMP-TRIAL-BAL-2021'!Q313</f>
        <v>0</v>
      </c>
      <c r="Y313" s="586">
        <f>+'NF-KSF-TRIAL-BAL-2021'!R313+'RA-TRIAL-BAL-2021'!R313+'DES-TRIAL-BAL-2021'!R313+'DMP-TRIAL-BAL-2021'!R313</f>
        <v>0</v>
      </c>
      <c r="Z313" s="587">
        <f>+'NF-KSF-TRIAL-BAL-2021'!S313+'RA-TRIAL-BAL-2021'!S313+'DES-TRIAL-BAL-2021'!S313+'DMP-TRIAL-BAL-2021'!S313</f>
        <v>0</v>
      </c>
      <c r="AA313" s="588">
        <f>+'NF-KSF-TRIAL-BAL-2021'!T313+'RA-TRIAL-BAL-2021'!T313+'DES-TRIAL-BAL-2021'!T313+'DMP-TRIAL-BAL-2021'!T313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964917.04</v>
      </c>
      <c r="AL313" s="9">
        <v>0</v>
      </c>
      <c r="AM313" s="326">
        <f t="shared" si="178"/>
        <v>0</v>
      </c>
      <c r="AN313" s="970">
        <f t="shared" si="178"/>
        <v>1139.17</v>
      </c>
      <c r="AO313" s="326">
        <f t="shared" si="181"/>
        <v>963777.87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+'NF-KSF-TRIAL-BAL-2021'!O314+'RA-TRIAL-BAL-2021'!O314+'DES-TRIAL-BAL-2021'!O314+'DMP-TRIAL-BAL-2021'!O314</f>
        <v>0</v>
      </c>
      <c r="W314" s="529">
        <f>+'NF-KSF-TRIAL-BAL-2021'!P314+'RA-TRIAL-BAL-2021'!P314+'DES-TRIAL-BAL-2021'!P314+'DMP-TRIAL-BAL-2021'!P314</f>
        <v>0</v>
      </c>
      <c r="X314" s="587">
        <f>+'NF-KSF-TRIAL-BAL-2021'!Q314+'RA-TRIAL-BAL-2021'!Q314+'DES-TRIAL-BAL-2021'!Q314+'DMP-TRIAL-BAL-2021'!Q314</f>
        <v>0</v>
      </c>
      <c r="Y314" s="586">
        <f>+'NF-KSF-TRIAL-BAL-2021'!R314+'RA-TRIAL-BAL-2021'!R314+'DES-TRIAL-BAL-2021'!R314+'DMP-TRIAL-BAL-2021'!R314</f>
        <v>0</v>
      </c>
      <c r="Z314" s="587">
        <f>+'NF-KSF-TRIAL-BAL-2021'!S314+'RA-TRIAL-BAL-2021'!S314+'DES-TRIAL-BAL-2021'!S314+'DMP-TRIAL-BAL-2021'!S314</f>
        <v>0</v>
      </c>
      <c r="AA314" s="588">
        <f>+'NF-KSF-TRIAL-BAL-2021'!T314+'RA-TRIAL-BAL-2021'!T314+'DES-TRIAL-BAL-2021'!T314+'DMP-TRIAL-BAL-2021'!T314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+'NF-KSF-TRIAL-BAL-2021'!O315+'RA-TRIAL-BAL-2021'!O315+'DES-TRIAL-BAL-2021'!O315+'DMP-TRIAL-BAL-2021'!O315</f>
        <v>0</v>
      </c>
      <c r="W315" s="529">
        <f>+'NF-KSF-TRIAL-BAL-2021'!P315+'RA-TRIAL-BAL-2021'!P315+'DES-TRIAL-BAL-2021'!P315+'DMP-TRIAL-BAL-2021'!P315</f>
        <v>0</v>
      </c>
      <c r="X315" s="587">
        <f>+'NF-KSF-TRIAL-BAL-2021'!Q315+'RA-TRIAL-BAL-2021'!Q315+'DES-TRIAL-BAL-2021'!Q315+'DMP-TRIAL-BAL-2021'!Q315</f>
        <v>0</v>
      </c>
      <c r="Y315" s="586">
        <f>+'NF-KSF-TRIAL-BAL-2021'!R315+'RA-TRIAL-BAL-2021'!R315+'DES-TRIAL-BAL-2021'!R315+'DMP-TRIAL-BAL-2021'!R315</f>
        <v>0</v>
      </c>
      <c r="Z315" s="587">
        <f>+'NF-KSF-TRIAL-BAL-2021'!S315+'RA-TRIAL-BAL-2021'!S315+'DES-TRIAL-BAL-2021'!S315+'DMP-TRIAL-BAL-2021'!S315</f>
        <v>0</v>
      </c>
      <c r="AA315" s="588">
        <f>+'NF-KSF-TRIAL-BAL-2021'!T315+'RA-TRIAL-BAL-2021'!T315+'DES-TRIAL-BAL-2021'!T315+'DMP-TRIAL-BAL-2021'!T315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+'NF-KSF-TRIAL-BAL-2021'!O316+'RA-TRIAL-BAL-2021'!O316+'DES-TRIAL-BAL-2021'!O316+'DMP-TRIAL-BAL-2021'!O316</f>
        <v>0</v>
      </c>
      <c r="W316" s="529">
        <f>+'NF-KSF-TRIAL-BAL-2021'!P316+'RA-TRIAL-BAL-2021'!P316+'DES-TRIAL-BAL-2021'!P316+'DMP-TRIAL-BAL-2021'!P316</f>
        <v>0</v>
      </c>
      <c r="X316" s="587">
        <f>+'NF-KSF-TRIAL-BAL-2021'!Q316+'RA-TRIAL-BAL-2021'!Q316+'DES-TRIAL-BAL-2021'!Q316+'DMP-TRIAL-BAL-2021'!Q316</f>
        <v>0</v>
      </c>
      <c r="Y316" s="586">
        <f>+'NF-KSF-TRIAL-BAL-2021'!R316+'RA-TRIAL-BAL-2021'!R316+'DES-TRIAL-BAL-2021'!R316+'DMP-TRIAL-BAL-2021'!R316</f>
        <v>0</v>
      </c>
      <c r="Z316" s="587">
        <f>+'NF-KSF-TRIAL-BAL-2021'!S316+'RA-TRIAL-BAL-2021'!S316+'DES-TRIAL-BAL-2021'!S316+'DMP-TRIAL-BAL-2021'!S316</f>
        <v>0</v>
      </c>
      <c r="AA316" s="588">
        <f>+'NF-KSF-TRIAL-BAL-2021'!T316+'RA-TRIAL-BAL-2021'!T316+'DES-TRIAL-BAL-2021'!T316+'DMP-TRIAL-BAL-2021'!T316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+'NF-KSF-TRIAL-BAL-2021'!O317+'RA-TRIAL-BAL-2021'!O317+'DES-TRIAL-BAL-2021'!O317+'DMP-TRIAL-BAL-2021'!O317</f>
        <v>0</v>
      </c>
      <c r="W317" s="529">
        <f>+'NF-KSF-TRIAL-BAL-2021'!P317+'RA-TRIAL-BAL-2021'!P317+'DES-TRIAL-BAL-2021'!P317+'DMP-TRIAL-BAL-2021'!P317</f>
        <v>0</v>
      </c>
      <c r="X317" s="587">
        <f>+'NF-KSF-TRIAL-BAL-2021'!Q317+'RA-TRIAL-BAL-2021'!Q317+'DES-TRIAL-BAL-2021'!Q317+'DMP-TRIAL-BAL-2021'!Q317</f>
        <v>0</v>
      </c>
      <c r="Y317" s="586">
        <f>+'NF-KSF-TRIAL-BAL-2021'!R317+'RA-TRIAL-BAL-2021'!R317+'DES-TRIAL-BAL-2021'!R317+'DMP-TRIAL-BAL-2021'!R317</f>
        <v>0</v>
      </c>
      <c r="Z317" s="587">
        <f>+'NF-KSF-TRIAL-BAL-2021'!S317+'RA-TRIAL-BAL-2021'!S317+'DES-TRIAL-BAL-2021'!S317+'DMP-TRIAL-BAL-2021'!S317</f>
        <v>0</v>
      </c>
      <c r="AA317" s="588">
        <f>+'NF-KSF-TRIAL-BAL-2021'!T317+'RA-TRIAL-BAL-2021'!T317+'DES-TRIAL-BAL-2021'!T317+'DMP-TRIAL-BAL-2021'!T317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+'NF-KSF-TRIAL-BAL-2021'!O318+'RA-TRIAL-BAL-2021'!O318+'DES-TRIAL-BAL-2021'!O318+'DMP-TRIAL-BAL-2021'!O318</f>
        <v>0</v>
      </c>
      <c r="W318" s="529">
        <f>+'NF-KSF-TRIAL-BAL-2021'!P318+'RA-TRIAL-BAL-2021'!P318+'DES-TRIAL-BAL-2021'!P318+'DMP-TRIAL-BAL-2021'!P318</f>
        <v>0</v>
      </c>
      <c r="X318" s="587">
        <f>+'NF-KSF-TRIAL-BAL-2021'!Q318+'RA-TRIAL-BAL-2021'!Q318+'DES-TRIAL-BAL-2021'!Q318+'DMP-TRIAL-BAL-2021'!Q318</f>
        <v>0</v>
      </c>
      <c r="Y318" s="586">
        <f>+'NF-KSF-TRIAL-BAL-2021'!R318+'RA-TRIAL-BAL-2021'!R318+'DES-TRIAL-BAL-2021'!R318+'DMP-TRIAL-BAL-2021'!R318</f>
        <v>0</v>
      </c>
      <c r="Z318" s="587">
        <f>+'NF-KSF-TRIAL-BAL-2021'!S318+'RA-TRIAL-BAL-2021'!S318+'DES-TRIAL-BAL-2021'!S318+'DMP-TRIAL-BAL-2021'!S318</f>
        <v>0</v>
      </c>
      <c r="AA318" s="588">
        <f>+'NF-KSF-TRIAL-BAL-2021'!T318+'RA-TRIAL-BAL-2021'!T318+'DES-TRIAL-BAL-2021'!T318+'DMP-TRIAL-BAL-2021'!T318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+'NF-KSF-TRIAL-BAL-2021'!O319+'RA-TRIAL-BAL-2021'!O319+'DES-TRIAL-BAL-2021'!O319+'DMP-TRIAL-BAL-2021'!O319</f>
        <v>0</v>
      </c>
      <c r="W319" s="529">
        <f>+'NF-KSF-TRIAL-BAL-2021'!P319+'RA-TRIAL-BAL-2021'!P319+'DES-TRIAL-BAL-2021'!P319+'DMP-TRIAL-BAL-2021'!P319</f>
        <v>0</v>
      </c>
      <c r="X319" s="587">
        <f>+'NF-KSF-TRIAL-BAL-2021'!Q319+'RA-TRIAL-BAL-2021'!Q319+'DES-TRIAL-BAL-2021'!Q319+'DMP-TRIAL-BAL-2021'!Q319</f>
        <v>0</v>
      </c>
      <c r="Y319" s="586">
        <f>+'NF-KSF-TRIAL-BAL-2021'!R319+'RA-TRIAL-BAL-2021'!R319+'DES-TRIAL-BAL-2021'!R319+'DMP-TRIAL-BAL-2021'!R319</f>
        <v>0</v>
      </c>
      <c r="Z319" s="587">
        <f>+'NF-KSF-TRIAL-BAL-2021'!S319+'RA-TRIAL-BAL-2021'!S319+'DES-TRIAL-BAL-2021'!S319+'DMP-TRIAL-BAL-2021'!S319</f>
        <v>0</v>
      </c>
      <c r="AA319" s="588">
        <f>+'NF-KSF-TRIAL-BAL-2021'!T319+'RA-TRIAL-BAL-2021'!T319+'DES-TRIAL-BAL-2021'!T319+'DMP-TRIAL-BAL-2021'!T319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+'NF-KSF-TRIAL-BAL-2021'!O320+'RA-TRIAL-BAL-2021'!O320+'DES-TRIAL-BAL-2021'!O320+'DMP-TRIAL-BAL-2021'!O320</f>
        <v>0</v>
      </c>
      <c r="W320" s="529">
        <f>+'NF-KSF-TRIAL-BAL-2021'!P320+'RA-TRIAL-BAL-2021'!P320+'DES-TRIAL-BAL-2021'!P320+'DMP-TRIAL-BAL-2021'!P320</f>
        <v>0</v>
      </c>
      <c r="X320" s="587">
        <f>+'NF-KSF-TRIAL-BAL-2021'!Q320+'RA-TRIAL-BAL-2021'!Q320+'DES-TRIAL-BAL-2021'!Q320+'DMP-TRIAL-BAL-2021'!Q320</f>
        <v>0</v>
      </c>
      <c r="Y320" s="586">
        <f>+'NF-KSF-TRIAL-BAL-2021'!R320+'RA-TRIAL-BAL-2021'!R320+'DES-TRIAL-BAL-2021'!R320+'DMP-TRIAL-BAL-2021'!R320</f>
        <v>0</v>
      </c>
      <c r="Z320" s="587">
        <f>+'NF-KSF-TRIAL-BAL-2021'!S320+'RA-TRIAL-BAL-2021'!S320+'DES-TRIAL-BAL-2021'!S320+'DMP-TRIAL-BAL-2021'!S320</f>
        <v>0</v>
      </c>
      <c r="AA320" s="588">
        <f>+'NF-KSF-TRIAL-BAL-2021'!T320+'RA-TRIAL-BAL-2021'!T320+'DES-TRIAL-BAL-2021'!T320+'DMP-TRIAL-BAL-2021'!T320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+'NF-KSF-TRIAL-BAL-2021'!O321+'RA-TRIAL-BAL-2021'!O321+'DES-TRIAL-BAL-2021'!O321+'DMP-TRIAL-BAL-2021'!O321</f>
        <v>0</v>
      </c>
      <c r="W321" s="529">
        <f>+'NF-KSF-TRIAL-BAL-2021'!P321+'RA-TRIAL-BAL-2021'!P321+'DES-TRIAL-BAL-2021'!P321+'DMP-TRIAL-BAL-2021'!P321</f>
        <v>0</v>
      </c>
      <c r="X321" s="587">
        <f>+'NF-KSF-TRIAL-BAL-2021'!Q321+'RA-TRIAL-BAL-2021'!Q321+'DES-TRIAL-BAL-2021'!Q321+'DMP-TRIAL-BAL-2021'!Q321</f>
        <v>0</v>
      </c>
      <c r="Y321" s="586">
        <f>+'NF-KSF-TRIAL-BAL-2021'!R321+'RA-TRIAL-BAL-2021'!R321+'DES-TRIAL-BAL-2021'!R321+'DMP-TRIAL-BAL-2021'!R321</f>
        <v>0</v>
      </c>
      <c r="Z321" s="587">
        <f>+'NF-KSF-TRIAL-BAL-2021'!S321+'RA-TRIAL-BAL-2021'!S321+'DES-TRIAL-BAL-2021'!S321+'DMP-TRIAL-BAL-2021'!S321</f>
        <v>0</v>
      </c>
      <c r="AA321" s="588">
        <f>+'NF-KSF-TRIAL-BAL-2021'!T321+'RA-TRIAL-BAL-2021'!T321+'DES-TRIAL-BAL-2021'!T321+'DMP-TRIAL-BAL-2021'!T321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+'NF-KSF-TRIAL-BAL-2021'!O322+'RA-TRIAL-BAL-2021'!O322+'DES-TRIAL-BAL-2021'!O322+'DMP-TRIAL-BAL-2021'!O322</f>
        <v>0</v>
      </c>
      <c r="W322" s="529">
        <f>+'NF-KSF-TRIAL-BAL-2021'!P322+'RA-TRIAL-BAL-2021'!P322+'DES-TRIAL-BAL-2021'!P322+'DMP-TRIAL-BAL-2021'!P322</f>
        <v>0</v>
      </c>
      <c r="X322" s="587">
        <f>+'NF-KSF-TRIAL-BAL-2021'!Q322+'RA-TRIAL-BAL-2021'!Q322+'DES-TRIAL-BAL-2021'!Q322+'DMP-TRIAL-BAL-2021'!Q322</f>
        <v>0</v>
      </c>
      <c r="Y322" s="586">
        <f>+'NF-KSF-TRIAL-BAL-2021'!R322+'RA-TRIAL-BAL-2021'!R322+'DES-TRIAL-BAL-2021'!R322+'DMP-TRIAL-BAL-2021'!R322</f>
        <v>0</v>
      </c>
      <c r="Z322" s="587">
        <f>+'NF-KSF-TRIAL-BAL-2021'!S322+'RA-TRIAL-BAL-2021'!S322+'DES-TRIAL-BAL-2021'!S322+'DMP-TRIAL-BAL-2021'!S322</f>
        <v>0</v>
      </c>
      <c r="AA322" s="588">
        <f>+'NF-KSF-TRIAL-BAL-2021'!T322+'RA-TRIAL-BAL-2021'!T322+'DES-TRIAL-BAL-2021'!T322+'DMP-TRIAL-BAL-2021'!T322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+'NF-KSF-TRIAL-BAL-2021'!O323+'RA-TRIAL-BAL-2021'!O323+'DES-TRIAL-BAL-2021'!O323+'DMP-TRIAL-BAL-2021'!O323</f>
        <v>0</v>
      </c>
      <c r="W323" s="529">
        <f>+'NF-KSF-TRIAL-BAL-2021'!P323+'RA-TRIAL-BAL-2021'!P323+'DES-TRIAL-BAL-2021'!P323+'DMP-TRIAL-BAL-2021'!P323</f>
        <v>0</v>
      </c>
      <c r="X323" s="587">
        <f>+'NF-KSF-TRIAL-BAL-2021'!Q323+'RA-TRIAL-BAL-2021'!Q323+'DES-TRIAL-BAL-2021'!Q323+'DMP-TRIAL-BAL-2021'!Q323</f>
        <v>0</v>
      </c>
      <c r="Y323" s="586">
        <f>+'NF-KSF-TRIAL-BAL-2021'!R323+'RA-TRIAL-BAL-2021'!R323+'DES-TRIAL-BAL-2021'!R323+'DMP-TRIAL-BAL-2021'!R323</f>
        <v>0</v>
      </c>
      <c r="Z323" s="587">
        <f>+'NF-KSF-TRIAL-BAL-2021'!S323+'RA-TRIAL-BAL-2021'!S323+'DES-TRIAL-BAL-2021'!S323+'DMP-TRIAL-BAL-2021'!S323</f>
        <v>0</v>
      </c>
      <c r="AA323" s="588">
        <f>+'NF-KSF-TRIAL-BAL-2021'!T323+'RA-TRIAL-BAL-2021'!T323+'DES-TRIAL-BAL-2021'!T323+'DMP-TRIAL-BAL-2021'!T323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+'NF-KSF-TRIAL-BAL-2021'!O324+'RA-TRIAL-BAL-2021'!O324+'DES-TRIAL-BAL-2021'!O324+'DMP-TRIAL-BAL-2021'!O324</f>
        <v>0</v>
      </c>
      <c r="W324" s="529">
        <f>+'NF-KSF-TRIAL-BAL-2021'!P324+'RA-TRIAL-BAL-2021'!P324+'DES-TRIAL-BAL-2021'!P324+'DMP-TRIAL-BAL-2021'!P324</f>
        <v>0</v>
      </c>
      <c r="X324" s="587">
        <f>+'NF-KSF-TRIAL-BAL-2021'!Q324+'RA-TRIAL-BAL-2021'!Q324+'DES-TRIAL-BAL-2021'!Q324+'DMP-TRIAL-BAL-2021'!Q324</f>
        <v>0</v>
      </c>
      <c r="Y324" s="586">
        <f>+'NF-KSF-TRIAL-BAL-2021'!R324+'RA-TRIAL-BAL-2021'!R324+'DES-TRIAL-BAL-2021'!R324+'DMP-TRIAL-BAL-2021'!R324</f>
        <v>0</v>
      </c>
      <c r="Z324" s="587">
        <f>+'NF-KSF-TRIAL-BAL-2021'!S324+'RA-TRIAL-BAL-2021'!S324+'DES-TRIAL-BAL-2021'!S324+'DMP-TRIAL-BAL-2021'!S324</f>
        <v>0</v>
      </c>
      <c r="AA324" s="588">
        <f>+'NF-KSF-TRIAL-BAL-2021'!T324+'RA-TRIAL-BAL-2021'!T324+'DES-TRIAL-BAL-2021'!T324+'DMP-TRIAL-BAL-2021'!T324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+'NF-KSF-TRIAL-BAL-2021'!O325+'RA-TRIAL-BAL-2021'!O325+'DES-TRIAL-BAL-2021'!O325+'DMP-TRIAL-BAL-2021'!O325</f>
        <v>0</v>
      </c>
      <c r="W325" s="529">
        <f>+'NF-KSF-TRIAL-BAL-2021'!P325+'RA-TRIAL-BAL-2021'!P325+'DES-TRIAL-BAL-2021'!P325+'DMP-TRIAL-BAL-2021'!P325</f>
        <v>0</v>
      </c>
      <c r="X325" s="587">
        <f>+'NF-KSF-TRIAL-BAL-2021'!Q325+'RA-TRIAL-BAL-2021'!Q325+'DES-TRIAL-BAL-2021'!Q325+'DMP-TRIAL-BAL-2021'!Q325</f>
        <v>0</v>
      </c>
      <c r="Y325" s="586">
        <f>+'NF-KSF-TRIAL-BAL-2021'!R325+'RA-TRIAL-BAL-2021'!R325+'DES-TRIAL-BAL-2021'!R325+'DMP-TRIAL-BAL-2021'!R325</f>
        <v>0</v>
      </c>
      <c r="Z325" s="587">
        <f>+'NF-KSF-TRIAL-BAL-2021'!S325+'RA-TRIAL-BAL-2021'!S325+'DES-TRIAL-BAL-2021'!S325+'DMP-TRIAL-BAL-2021'!S325</f>
        <v>0</v>
      </c>
      <c r="AA325" s="588">
        <f>+'NF-KSF-TRIAL-BAL-2021'!T325+'RA-TRIAL-BAL-2021'!T325+'DES-TRIAL-BAL-2021'!T325+'DMP-TRIAL-BAL-2021'!T325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+'NF-KSF-TRIAL-BAL-2021'!O326+'RA-TRIAL-BAL-2021'!O326+'DES-TRIAL-BAL-2021'!O326+'DMP-TRIAL-BAL-2021'!O326</f>
        <v>0</v>
      </c>
      <c r="W326" s="529">
        <f>+'NF-KSF-TRIAL-BAL-2021'!P326+'RA-TRIAL-BAL-2021'!P326+'DES-TRIAL-BAL-2021'!P326+'DMP-TRIAL-BAL-2021'!P326</f>
        <v>0</v>
      </c>
      <c r="X326" s="587">
        <f>+'NF-KSF-TRIAL-BAL-2021'!Q326+'RA-TRIAL-BAL-2021'!Q326+'DES-TRIAL-BAL-2021'!Q326+'DMP-TRIAL-BAL-2021'!Q326</f>
        <v>0</v>
      </c>
      <c r="Y326" s="586">
        <f>+'NF-KSF-TRIAL-BAL-2021'!R326+'RA-TRIAL-BAL-2021'!R326+'DES-TRIAL-BAL-2021'!R326+'DMP-TRIAL-BAL-2021'!R326</f>
        <v>0</v>
      </c>
      <c r="Z326" s="587">
        <f>+'NF-KSF-TRIAL-BAL-2021'!S326+'RA-TRIAL-BAL-2021'!S326+'DES-TRIAL-BAL-2021'!S326+'DMP-TRIAL-BAL-2021'!S326</f>
        <v>0</v>
      </c>
      <c r="AA326" s="588">
        <f>+'NF-KSF-TRIAL-BAL-2021'!T326+'RA-TRIAL-BAL-2021'!T326+'DES-TRIAL-BAL-2021'!T326+'DMP-TRIAL-BAL-2021'!T326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+'NF-KSF-TRIAL-BAL-2021'!O327+'RA-TRIAL-BAL-2021'!O327+'DES-TRIAL-BAL-2021'!O327+'DMP-TRIAL-BAL-2021'!O327</f>
        <v>0</v>
      </c>
      <c r="W327" s="529">
        <f>+'NF-KSF-TRIAL-BAL-2021'!P327+'RA-TRIAL-BAL-2021'!P327+'DES-TRIAL-BAL-2021'!P327+'DMP-TRIAL-BAL-2021'!P327</f>
        <v>0</v>
      </c>
      <c r="X327" s="587">
        <f>+'NF-KSF-TRIAL-BAL-2021'!Q327+'RA-TRIAL-BAL-2021'!Q327+'DES-TRIAL-BAL-2021'!Q327+'DMP-TRIAL-BAL-2021'!Q327</f>
        <v>0</v>
      </c>
      <c r="Y327" s="586">
        <f>+'NF-KSF-TRIAL-BAL-2021'!R327+'RA-TRIAL-BAL-2021'!R327+'DES-TRIAL-BAL-2021'!R327+'DMP-TRIAL-BAL-2021'!R327</f>
        <v>0</v>
      </c>
      <c r="Z327" s="587">
        <f>+'NF-KSF-TRIAL-BAL-2021'!S327+'RA-TRIAL-BAL-2021'!S327+'DES-TRIAL-BAL-2021'!S327+'DMP-TRIAL-BAL-2021'!S327</f>
        <v>0</v>
      </c>
      <c r="AA327" s="588">
        <f>+'NF-KSF-TRIAL-BAL-2021'!T327+'RA-TRIAL-BAL-2021'!T327+'DES-TRIAL-BAL-2021'!T327+'DMP-TRIAL-BAL-2021'!T327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+'NF-KSF-TRIAL-BAL-2021'!O328+'RA-TRIAL-BAL-2021'!O328+'DES-TRIAL-BAL-2021'!O328+'DMP-TRIAL-BAL-2021'!O328</f>
        <v>0</v>
      </c>
      <c r="W328" s="529">
        <f>+'NF-KSF-TRIAL-BAL-2021'!P328+'RA-TRIAL-BAL-2021'!P328+'DES-TRIAL-BAL-2021'!P328+'DMP-TRIAL-BAL-2021'!P328</f>
        <v>0</v>
      </c>
      <c r="X328" s="587">
        <f>+'NF-KSF-TRIAL-BAL-2021'!Q328+'RA-TRIAL-BAL-2021'!Q328+'DES-TRIAL-BAL-2021'!Q328+'DMP-TRIAL-BAL-2021'!Q328</f>
        <v>0</v>
      </c>
      <c r="Y328" s="586">
        <f>+'NF-KSF-TRIAL-BAL-2021'!R328+'RA-TRIAL-BAL-2021'!R328+'DES-TRIAL-BAL-2021'!R328+'DMP-TRIAL-BAL-2021'!R328</f>
        <v>0</v>
      </c>
      <c r="Z328" s="587">
        <f>+'NF-KSF-TRIAL-BAL-2021'!S328+'RA-TRIAL-BAL-2021'!S328+'DES-TRIAL-BAL-2021'!S328+'DMP-TRIAL-BAL-2021'!S328</f>
        <v>0</v>
      </c>
      <c r="AA328" s="588">
        <f>+'NF-KSF-TRIAL-BAL-2021'!T328+'RA-TRIAL-BAL-2021'!T328+'DES-TRIAL-BAL-2021'!T328+'DMP-TRIAL-BAL-2021'!T328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+'NF-KSF-TRIAL-BAL-2021'!O329+'RA-TRIAL-BAL-2021'!O329+'DES-TRIAL-BAL-2021'!O329+'DMP-TRIAL-BAL-2021'!O329</f>
        <v>0</v>
      </c>
      <c r="W329" s="529">
        <f>+'NF-KSF-TRIAL-BAL-2021'!P329+'RA-TRIAL-BAL-2021'!P329+'DES-TRIAL-BAL-2021'!P329+'DMP-TRIAL-BAL-2021'!P329</f>
        <v>0</v>
      </c>
      <c r="X329" s="587">
        <f>+'NF-KSF-TRIAL-BAL-2021'!Q329+'RA-TRIAL-BAL-2021'!Q329+'DES-TRIAL-BAL-2021'!Q329+'DMP-TRIAL-BAL-2021'!Q329</f>
        <v>0</v>
      </c>
      <c r="Y329" s="586">
        <f>+'NF-KSF-TRIAL-BAL-2021'!R329+'RA-TRIAL-BAL-2021'!R329+'DES-TRIAL-BAL-2021'!R329+'DMP-TRIAL-BAL-2021'!R329</f>
        <v>0</v>
      </c>
      <c r="Z329" s="587">
        <f>+'NF-KSF-TRIAL-BAL-2021'!S329+'RA-TRIAL-BAL-2021'!S329+'DES-TRIAL-BAL-2021'!S329+'DMP-TRIAL-BAL-2021'!S329</f>
        <v>0</v>
      </c>
      <c r="AA329" s="588">
        <f>+'NF-KSF-TRIAL-BAL-2021'!T329+'RA-TRIAL-BAL-2021'!T329+'DES-TRIAL-BAL-2021'!T329+'DMP-TRIAL-BAL-2021'!T329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+'NF-KSF-TRIAL-BAL-2021'!O330+'RA-TRIAL-BAL-2021'!O330+'DES-TRIAL-BAL-2021'!O330+'DMP-TRIAL-BAL-2021'!O330</f>
        <v>0</v>
      </c>
      <c r="W330" s="529">
        <f>+'NF-KSF-TRIAL-BAL-2021'!P330+'RA-TRIAL-BAL-2021'!P330+'DES-TRIAL-BAL-2021'!P330+'DMP-TRIAL-BAL-2021'!P330</f>
        <v>0</v>
      </c>
      <c r="X330" s="587">
        <f>+'NF-KSF-TRIAL-BAL-2021'!Q330+'RA-TRIAL-BAL-2021'!Q330+'DES-TRIAL-BAL-2021'!Q330+'DMP-TRIAL-BAL-2021'!Q330</f>
        <v>0</v>
      </c>
      <c r="Y330" s="586">
        <f>+'NF-KSF-TRIAL-BAL-2021'!R330+'RA-TRIAL-BAL-2021'!R330+'DES-TRIAL-BAL-2021'!R330+'DMP-TRIAL-BAL-2021'!R330</f>
        <v>0</v>
      </c>
      <c r="Z330" s="587">
        <f>+'NF-KSF-TRIAL-BAL-2021'!S330+'RA-TRIAL-BAL-2021'!S330+'DES-TRIAL-BAL-2021'!S330+'DMP-TRIAL-BAL-2021'!S330</f>
        <v>0</v>
      </c>
      <c r="AA330" s="588">
        <f>+'NF-KSF-TRIAL-BAL-2021'!T330+'RA-TRIAL-BAL-2021'!T330+'DES-TRIAL-BAL-2021'!T330+'DMP-TRIAL-BAL-2021'!T330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+'NF-KSF-TRIAL-BAL-2021'!O331+'RA-TRIAL-BAL-2021'!O331+'DES-TRIAL-BAL-2021'!O331+'DMP-TRIAL-BAL-2021'!O331</f>
        <v>0</v>
      </c>
      <c r="W331" s="529">
        <f>+'NF-KSF-TRIAL-BAL-2021'!P331+'RA-TRIAL-BAL-2021'!P331+'DES-TRIAL-BAL-2021'!P331+'DMP-TRIAL-BAL-2021'!P331</f>
        <v>0</v>
      </c>
      <c r="X331" s="587">
        <f>+'NF-KSF-TRIAL-BAL-2021'!Q331+'RA-TRIAL-BAL-2021'!Q331+'DES-TRIAL-BAL-2021'!Q331+'DMP-TRIAL-BAL-2021'!Q331</f>
        <v>0</v>
      </c>
      <c r="Y331" s="586">
        <f>+'NF-KSF-TRIAL-BAL-2021'!R331+'RA-TRIAL-BAL-2021'!R331+'DES-TRIAL-BAL-2021'!R331+'DMP-TRIAL-BAL-2021'!R331</f>
        <v>0</v>
      </c>
      <c r="Z331" s="587">
        <f>+'NF-KSF-TRIAL-BAL-2021'!S331+'RA-TRIAL-BAL-2021'!S331+'DES-TRIAL-BAL-2021'!S331+'DMP-TRIAL-BAL-2021'!S331</f>
        <v>0</v>
      </c>
      <c r="AA331" s="588">
        <f>+'NF-KSF-TRIAL-BAL-2021'!T331+'RA-TRIAL-BAL-2021'!T331+'DES-TRIAL-BAL-2021'!T331+'DMP-TRIAL-BAL-2021'!T331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+'NF-KSF-TRIAL-BAL-2021'!O332+'RA-TRIAL-BAL-2021'!O332+'DES-TRIAL-BAL-2021'!O332+'DMP-TRIAL-BAL-2021'!O332</f>
        <v>0</v>
      </c>
      <c r="W332" s="529">
        <f>+'NF-KSF-TRIAL-BAL-2021'!P332+'RA-TRIAL-BAL-2021'!P332+'DES-TRIAL-BAL-2021'!P332+'DMP-TRIAL-BAL-2021'!P332</f>
        <v>0</v>
      </c>
      <c r="X332" s="587">
        <f>+'NF-KSF-TRIAL-BAL-2021'!Q332+'RA-TRIAL-BAL-2021'!Q332+'DES-TRIAL-BAL-2021'!Q332+'DMP-TRIAL-BAL-2021'!Q332</f>
        <v>0</v>
      </c>
      <c r="Y332" s="586">
        <f>+'NF-KSF-TRIAL-BAL-2021'!R332+'RA-TRIAL-BAL-2021'!R332+'DES-TRIAL-BAL-2021'!R332+'DMP-TRIAL-BAL-2021'!R332</f>
        <v>0</v>
      </c>
      <c r="Z332" s="587">
        <f>+'NF-KSF-TRIAL-BAL-2021'!S332+'RA-TRIAL-BAL-2021'!S332+'DES-TRIAL-BAL-2021'!S332+'DMP-TRIAL-BAL-2021'!S332</f>
        <v>0</v>
      </c>
      <c r="AA332" s="588">
        <f>+'NF-KSF-TRIAL-BAL-2021'!T332+'RA-TRIAL-BAL-2021'!T332+'DES-TRIAL-BAL-2021'!T332+'DMP-TRIAL-BAL-2021'!T332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+'NF-KSF-TRIAL-BAL-2021'!O333+'RA-TRIAL-BAL-2021'!O333+'DES-TRIAL-BAL-2021'!O333+'DMP-TRIAL-BAL-2021'!O333</f>
        <v>0</v>
      </c>
      <c r="W333" s="529">
        <f>+'NF-KSF-TRIAL-BAL-2021'!P333+'RA-TRIAL-BAL-2021'!P333+'DES-TRIAL-BAL-2021'!P333+'DMP-TRIAL-BAL-2021'!P333</f>
        <v>0</v>
      </c>
      <c r="X333" s="587">
        <f>+'NF-KSF-TRIAL-BAL-2021'!Q333+'RA-TRIAL-BAL-2021'!Q333+'DES-TRIAL-BAL-2021'!Q333+'DMP-TRIAL-BAL-2021'!Q333</f>
        <v>0</v>
      </c>
      <c r="Y333" s="586">
        <f>+'NF-KSF-TRIAL-BAL-2021'!R333+'RA-TRIAL-BAL-2021'!R333+'DES-TRIAL-BAL-2021'!R333+'DMP-TRIAL-BAL-2021'!R333</f>
        <v>0</v>
      </c>
      <c r="Z333" s="587">
        <f>+'NF-KSF-TRIAL-BAL-2021'!S333+'RA-TRIAL-BAL-2021'!S333+'DES-TRIAL-BAL-2021'!S333+'DMP-TRIAL-BAL-2021'!S333</f>
        <v>0</v>
      </c>
      <c r="AA333" s="588">
        <f>+'NF-KSF-TRIAL-BAL-2021'!T333+'RA-TRIAL-BAL-2021'!T333+'DES-TRIAL-BAL-2021'!T333+'DMP-TRIAL-BAL-2021'!T333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+'NF-KSF-TRIAL-BAL-2021'!O334+'RA-TRIAL-BAL-2021'!O334+'DES-TRIAL-BAL-2021'!O334+'DMP-TRIAL-BAL-2021'!O334</f>
        <v>0</v>
      </c>
      <c r="W334" s="529">
        <f>+'NF-KSF-TRIAL-BAL-2021'!P334+'RA-TRIAL-BAL-2021'!P334+'DES-TRIAL-BAL-2021'!P334+'DMP-TRIAL-BAL-2021'!P334</f>
        <v>0</v>
      </c>
      <c r="X334" s="587">
        <f>+'NF-KSF-TRIAL-BAL-2021'!Q334+'RA-TRIAL-BAL-2021'!Q334+'DES-TRIAL-BAL-2021'!Q334+'DMP-TRIAL-BAL-2021'!Q334</f>
        <v>0</v>
      </c>
      <c r="Y334" s="586">
        <f>+'NF-KSF-TRIAL-BAL-2021'!R334+'RA-TRIAL-BAL-2021'!R334+'DES-TRIAL-BAL-2021'!R334+'DMP-TRIAL-BAL-2021'!R334</f>
        <v>0</v>
      </c>
      <c r="Z334" s="587">
        <f>+'NF-KSF-TRIAL-BAL-2021'!S334+'RA-TRIAL-BAL-2021'!S334+'DES-TRIAL-BAL-2021'!S334+'DMP-TRIAL-BAL-2021'!S334</f>
        <v>0</v>
      </c>
      <c r="AA334" s="588">
        <f>+'NF-KSF-TRIAL-BAL-2021'!T334+'RA-TRIAL-BAL-2021'!T334+'DES-TRIAL-BAL-2021'!T334+'DMP-TRIAL-BAL-2021'!T334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+'NF-KSF-TRIAL-BAL-2021'!O335+'RA-TRIAL-BAL-2021'!O335+'DES-TRIAL-BAL-2021'!O335+'DMP-TRIAL-BAL-2021'!O335</f>
        <v>0</v>
      </c>
      <c r="W335" s="529">
        <f>+'NF-KSF-TRIAL-BAL-2021'!P335+'RA-TRIAL-BAL-2021'!P335+'DES-TRIAL-BAL-2021'!P335+'DMP-TRIAL-BAL-2021'!P335</f>
        <v>0</v>
      </c>
      <c r="X335" s="587">
        <f>+'NF-KSF-TRIAL-BAL-2021'!Q335+'RA-TRIAL-BAL-2021'!Q335+'DES-TRIAL-BAL-2021'!Q335+'DMP-TRIAL-BAL-2021'!Q335</f>
        <v>0</v>
      </c>
      <c r="Y335" s="586">
        <f>+'NF-KSF-TRIAL-BAL-2021'!R335+'RA-TRIAL-BAL-2021'!R335+'DES-TRIAL-BAL-2021'!R335+'DMP-TRIAL-BAL-2021'!R335</f>
        <v>0</v>
      </c>
      <c r="Z335" s="587">
        <f>+'NF-KSF-TRIAL-BAL-2021'!S335+'RA-TRIAL-BAL-2021'!S335+'DES-TRIAL-BAL-2021'!S335+'DMP-TRIAL-BAL-2021'!S335</f>
        <v>0</v>
      </c>
      <c r="AA335" s="588">
        <f>+'NF-KSF-TRIAL-BAL-2021'!T335+'RA-TRIAL-BAL-2021'!T335+'DES-TRIAL-BAL-2021'!T335+'DMP-TRIAL-BAL-2021'!T335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+'NF-KSF-TRIAL-BAL-2021'!O336+'RA-TRIAL-BAL-2021'!O336+'DES-TRIAL-BAL-2021'!O336+'DMP-TRIAL-BAL-2021'!O336</f>
        <v>0</v>
      </c>
      <c r="W336" s="529">
        <f>+'NF-KSF-TRIAL-BAL-2021'!P336+'RA-TRIAL-BAL-2021'!P336+'DES-TRIAL-BAL-2021'!P336+'DMP-TRIAL-BAL-2021'!P336</f>
        <v>0</v>
      </c>
      <c r="X336" s="587">
        <f>+'NF-KSF-TRIAL-BAL-2021'!Q336+'RA-TRIAL-BAL-2021'!Q336+'DES-TRIAL-BAL-2021'!Q336+'DMP-TRIAL-BAL-2021'!Q336</f>
        <v>0</v>
      </c>
      <c r="Y336" s="586">
        <f>+'NF-KSF-TRIAL-BAL-2021'!R336+'RA-TRIAL-BAL-2021'!R336+'DES-TRIAL-BAL-2021'!R336+'DMP-TRIAL-BAL-2021'!R336</f>
        <v>0</v>
      </c>
      <c r="Z336" s="587">
        <f>+'NF-KSF-TRIAL-BAL-2021'!S336+'RA-TRIAL-BAL-2021'!S336+'DES-TRIAL-BAL-2021'!S336+'DMP-TRIAL-BAL-2021'!S336</f>
        <v>0</v>
      </c>
      <c r="AA336" s="588">
        <f>+'NF-KSF-TRIAL-BAL-2021'!T336+'RA-TRIAL-BAL-2021'!T336+'DES-TRIAL-BAL-2021'!T336+'DMP-TRIAL-BAL-2021'!T336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+'NF-KSF-TRIAL-BAL-2021'!O337+'RA-TRIAL-BAL-2021'!O337+'DES-TRIAL-BAL-2021'!O337+'DMP-TRIAL-BAL-2021'!O337</f>
        <v>0</v>
      </c>
      <c r="W337" s="529">
        <f>+'NF-KSF-TRIAL-BAL-2021'!P337+'RA-TRIAL-BAL-2021'!P337+'DES-TRIAL-BAL-2021'!P337+'DMP-TRIAL-BAL-2021'!P337</f>
        <v>0</v>
      </c>
      <c r="X337" s="587">
        <f>+'NF-KSF-TRIAL-BAL-2021'!Q337+'RA-TRIAL-BAL-2021'!Q337+'DES-TRIAL-BAL-2021'!Q337+'DMP-TRIAL-BAL-2021'!Q337</f>
        <v>0</v>
      </c>
      <c r="Y337" s="586">
        <f>+'NF-KSF-TRIAL-BAL-2021'!R337+'RA-TRIAL-BAL-2021'!R337+'DES-TRIAL-BAL-2021'!R337+'DMP-TRIAL-BAL-2021'!R337</f>
        <v>0</v>
      </c>
      <c r="Z337" s="587">
        <f>+'NF-KSF-TRIAL-BAL-2021'!S337+'RA-TRIAL-BAL-2021'!S337+'DES-TRIAL-BAL-2021'!S337+'DMP-TRIAL-BAL-2021'!S337</f>
        <v>0</v>
      </c>
      <c r="AA337" s="588">
        <f>+'NF-KSF-TRIAL-BAL-2021'!T337+'RA-TRIAL-BAL-2021'!T337+'DES-TRIAL-BAL-2021'!T337+'DMP-TRIAL-BAL-2021'!T337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+'NF-KSF-TRIAL-BAL-2021'!O338+'RA-TRIAL-BAL-2021'!O338+'DES-TRIAL-BAL-2021'!O338+'DMP-TRIAL-BAL-2021'!O338</f>
        <v>0</v>
      </c>
      <c r="W338" s="529">
        <f>+'NF-KSF-TRIAL-BAL-2021'!P338+'RA-TRIAL-BAL-2021'!P338+'DES-TRIAL-BAL-2021'!P338+'DMP-TRIAL-BAL-2021'!P338</f>
        <v>0</v>
      </c>
      <c r="X338" s="587">
        <f>+'NF-KSF-TRIAL-BAL-2021'!Q338+'RA-TRIAL-BAL-2021'!Q338+'DES-TRIAL-BAL-2021'!Q338+'DMP-TRIAL-BAL-2021'!Q338</f>
        <v>0</v>
      </c>
      <c r="Y338" s="586">
        <f>+'NF-KSF-TRIAL-BAL-2021'!R338+'RA-TRIAL-BAL-2021'!R338+'DES-TRIAL-BAL-2021'!R338+'DMP-TRIAL-BAL-2021'!R338</f>
        <v>0</v>
      </c>
      <c r="Z338" s="587">
        <f>+'NF-KSF-TRIAL-BAL-2021'!S338+'RA-TRIAL-BAL-2021'!S338+'DES-TRIAL-BAL-2021'!S338+'DMP-TRIAL-BAL-2021'!S338</f>
        <v>0</v>
      </c>
      <c r="AA338" s="588">
        <f>+'NF-KSF-TRIAL-BAL-2021'!T338+'RA-TRIAL-BAL-2021'!T338+'DES-TRIAL-BAL-2021'!T338+'DMP-TRIAL-BAL-2021'!T338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+'NF-KSF-TRIAL-BAL-2021'!O339+'RA-TRIAL-BAL-2021'!O339+'DES-TRIAL-BAL-2021'!O339+'DMP-TRIAL-BAL-2021'!O339</f>
        <v>0</v>
      </c>
      <c r="W339" s="529">
        <f>+'NF-KSF-TRIAL-BAL-2021'!P339+'RA-TRIAL-BAL-2021'!P339+'DES-TRIAL-BAL-2021'!P339+'DMP-TRIAL-BAL-2021'!P339</f>
        <v>0</v>
      </c>
      <c r="X339" s="587">
        <f>+'NF-KSF-TRIAL-BAL-2021'!Q339+'RA-TRIAL-BAL-2021'!Q339+'DES-TRIAL-BAL-2021'!Q339+'DMP-TRIAL-BAL-2021'!Q339</f>
        <v>0</v>
      </c>
      <c r="Y339" s="586">
        <f>+'NF-KSF-TRIAL-BAL-2021'!R339+'RA-TRIAL-BAL-2021'!R339+'DES-TRIAL-BAL-2021'!R339+'DMP-TRIAL-BAL-2021'!R339</f>
        <v>0</v>
      </c>
      <c r="Z339" s="587">
        <f>+'NF-KSF-TRIAL-BAL-2021'!S339+'RA-TRIAL-BAL-2021'!S339+'DES-TRIAL-BAL-2021'!S339+'DMP-TRIAL-BAL-2021'!S339</f>
        <v>0</v>
      </c>
      <c r="AA339" s="588">
        <f>+'NF-KSF-TRIAL-BAL-2021'!T339+'RA-TRIAL-BAL-2021'!T339+'DES-TRIAL-BAL-2021'!T339+'DMP-TRIAL-BAL-2021'!T339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+'NF-KSF-TRIAL-BAL-2021'!O340+'RA-TRIAL-BAL-2021'!O340+'DES-TRIAL-BAL-2021'!O340+'DMP-TRIAL-BAL-2021'!O340</f>
        <v>0</v>
      </c>
      <c r="W340" s="529">
        <f>+'NF-KSF-TRIAL-BAL-2021'!P340+'RA-TRIAL-BAL-2021'!P340+'DES-TRIAL-BAL-2021'!P340+'DMP-TRIAL-BAL-2021'!P340</f>
        <v>0</v>
      </c>
      <c r="X340" s="587">
        <f>+'NF-KSF-TRIAL-BAL-2021'!Q340+'RA-TRIAL-BAL-2021'!Q340+'DES-TRIAL-BAL-2021'!Q340+'DMP-TRIAL-BAL-2021'!Q340</f>
        <v>0</v>
      </c>
      <c r="Y340" s="586">
        <f>+'NF-KSF-TRIAL-BAL-2021'!R340+'RA-TRIAL-BAL-2021'!R340+'DES-TRIAL-BAL-2021'!R340+'DMP-TRIAL-BAL-2021'!R340</f>
        <v>0</v>
      </c>
      <c r="Z340" s="587">
        <f>+'NF-KSF-TRIAL-BAL-2021'!S340+'RA-TRIAL-BAL-2021'!S340+'DES-TRIAL-BAL-2021'!S340+'DMP-TRIAL-BAL-2021'!S340</f>
        <v>0</v>
      </c>
      <c r="AA340" s="588">
        <f>+'NF-KSF-TRIAL-BAL-2021'!T340+'RA-TRIAL-BAL-2021'!T340+'DES-TRIAL-BAL-2021'!T340+'DMP-TRIAL-BAL-2021'!T340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+'NF-KSF-TRIAL-BAL-2021'!O341+'RA-TRIAL-BAL-2021'!O341+'DES-TRIAL-BAL-2021'!O341+'DMP-TRIAL-BAL-2021'!O341</f>
        <v>0</v>
      </c>
      <c r="W341" s="529">
        <f>+'NF-KSF-TRIAL-BAL-2021'!P341+'RA-TRIAL-BAL-2021'!P341+'DES-TRIAL-BAL-2021'!P341+'DMP-TRIAL-BAL-2021'!P341</f>
        <v>0</v>
      </c>
      <c r="X341" s="587">
        <f>+'NF-KSF-TRIAL-BAL-2021'!Q341+'RA-TRIAL-BAL-2021'!Q341+'DES-TRIAL-BAL-2021'!Q341+'DMP-TRIAL-BAL-2021'!Q341</f>
        <v>0</v>
      </c>
      <c r="Y341" s="586">
        <f>+'NF-KSF-TRIAL-BAL-2021'!R341+'RA-TRIAL-BAL-2021'!R341+'DES-TRIAL-BAL-2021'!R341+'DMP-TRIAL-BAL-2021'!R341</f>
        <v>0</v>
      </c>
      <c r="Z341" s="587">
        <f>+'NF-KSF-TRIAL-BAL-2021'!S341+'RA-TRIAL-BAL-2021'!S341+'DES-TRIAL-BAL-2021'!S341+'DMP-TRIAL-BAL-2021'!S341</f>
        <v>0</v>
      </c>
      <c r="AA341" s="588">
        <f>+'NF-KSF-TRIAL-BAL-2021'!T341+'RA-TRIAL-BAL-2021'!T341+'DES-TRIAL-BAL-2021'!T341+'DMP-TRIAL-BAL-2021'!T341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+'NF-KSF-TRIAL-BAL-2021'!O342+'RA-TRIAL-BAL-2021'!O342+'DES-TRIAL-BAL-2021'!O342+'DMP-TRIAL-BAL-2021'!O342</f>
        <v>0</v>
      </c>
      <c r="W342" s="529">
        <f>+'NF-KSF-TRIAL-BAL-2021'!P342+'RA-TRIAL-BAL-2021'!P342+'DES-TRIAL-BAL-2021'!P342+'DMP-TRIAL-BAL-2021'!P342</f>
        <v>0</v>
      </c>
      <c r="X342" s="587">
        <f>+'NF-KSF-TRIAL-BAL-2021'!Q342+'RA-TRIAL-BAL-2021'!Q342+'DES-TRIAL-BAL-2021'!Q342+'DMP-TRIAL-BAL-2021'!Q342</f>
        <v>0</v>
      </c>
      <c r="Y342" s="586">
        <f>+'NF-KSF-TRIAL-BAL-2021'!R342+'RA-TRIAL-BAL-2021'!R342+'DES-TRIAL-BAL-2021'!R342+'DMP-TRIAL-BAL-2021'!R342</f>
        <v>0</v>
      </c>
      <c r="Z342" s="587">
        <f>+'NF-KSF-TRIAL-BAL-2021'!S342+'RA-TRIAL-BAL-2021'!S342+'DES-TRIAL-BAL-2021'!S342+'DMP-TRIAL-BAL-2021'!S342</f>
        <v>0</v>
      </c>
      <c r="AA342" s="588">
        <f>+'NF-KSF-TRIAL-BAL-2021'!T342+'RA-TRIAL-BAL-2021'!T342+'DES-TRIAL-BAL-2021'!T342+'DMP-TRIAL-BAL-2021'!T342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+'NF-KSF-TRIAL-BAL-2021'!O343+'RA-TRIAL-BAL-2021'!O343+'DES-TRIAL-BAL-2021'!O343+'DMP-TRIAL-BAL-2021'!O343</f>
        <v>0</v>
      </c>
      <c r="W343" s="529">
        <f>+'NF-KSF-TRIAL-BAL-2021'!P343+'RA-TRIAL-BAL-2021'!P343+'DES-TRIAL-BAL-2021'!P343+'DMP-TRIAL-BAL-2021'!P343</f>
        <v>0</v>
      </c>
      <c r="X343" s="587">
        <f>+'NF-KSF-TRIAL-BAL-2021'!Q343+'RA-TRIAL-BAL-2021'!Q343+'DES-TRIAL-BAL-2021'!Q343+'DMP-TRIAL-BAL-2021'!Q343</f>
        <v>0</v>
      </c>
      <c r="Y343" s="586">
        <f>+'NF-KSF-TRIAL-BAL-2021'!R343+'RA-TRIAL-BAL-2021'!R343+'DES-TRIAL-BAL-2021'!R343+'DMP-TRIAL-BAL-2021'!R343</f>
        <v>0</v>
      </c>
      <c r="Z343" s="587">
        <f>+'NF-KSF-TRIAL-BAL-2021'!S343+'RA-TRIAL-BAL-2021'!S343+'DES-TRIAL-BAL-2021'!S343+'DMP-TRIAL-BAL-2021'!S343</f>
        <v>0</v>
      </c>
      <c r="AA343" s="588">
        <f>+'NF-KSF-TRIAL-BAL-2021'!T343+'RA-TRIAL-BAL-2021'!T343+'DES-TRIAL-BAL-2021'!T343+'DMP-TRIAL-BAL-2021'!T343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+'NF-KSF-TRIAL-BAL-2021'!O344+'RA-TRIAL-BAL-2021'!O344+'DES-TRIAL-BAL-2021'!O344+'DMP-TRIAL-BAL-2021'!O344</f>
        <v>0</v>
      </c>
      <c r="W344" s="529">
        <f>+'NF-KSF-TRIAL-BAL-2021'!P344+'RA-TRIAL-BAL-2021'!P344+'DES-TRIAL-BAL-2021'!P344+'DMP-TRIAL-BAL-2021'!P344</f>
        <v>0</v>
      </c>
      <c r="X344" s="587">
        <f>+'NF-KSF-TRIAL-BAL-2021'!Q344+'RA-TRIAL-BAL-2021'!Q344+'DES-TRIAL-BAL-2021'!Q344+'DMP-TRIAL-BAL-2021'!Q344</f>
        <v>0</v>
      </c>
      <c r="Y344" s="586">
        <f>+'NF-KSF-TRIAL-BAL-2021'!R344+'RA-TRIAL-BAL-2021'!R344+'DES-TRIAL-BAL-2021'!R344+'DMP-TRIAL-BAL-2021'!R344</f>
        <v>0</v>
      </c>
      <c r="Z344" s="587">
        <f>+'NF-KSF-TRIAL-BAL-2021'!S344+'RA-TRIAL-BAL-2021'!S344+'DES-TRIAL-BAL-2021'!S344+'DMP-TRIAL-BAL-2021'!S344</f>
        <v>0</v>
      </c>
      <c r="AA344" s="588">
        <f>+'NF-KSF-TRIAL-BAL-2021'!T344+'RA-TRIAL-BAL-2021'!T344+'DES-TRIAL-BAL-2021'!T344+'DMP-TRIAL-BAL-2021'!T344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+'NF-KSF-TRIAL-BAL-2021'!O345+'RA-TRIAL-BAL-2021'!O345+'DES-TRIAL-BAL-2021'!O345+'DMP-TRIAL-BAL-2021'!O345</f>
        <v>0</v>
      </c>
      <c r="W345" s="529">
        <f>+'NF-KSF-TRIAL-BAL-2021'!P345+'RA-TRIAL-BAL-2021'!P345+'DES-TRIAL-BAL-2021'!P345+'DMP-TRIAL-BAL-2021'!P345</f>
        <v>0</v>
      </c>
      <c r="X345" s="587">
        <f>+'NF-KSF-TRIAL-BAL-2021'!Q345+'RA-TRIAL-BAL-2021'!Q345+'DES-TRIAL-BAL-2021'!Q345+'DMP-TRIAL-BAL-2021'!Q345</f>
        <v>0</v>
      </c>
      <c r="Y345" s="586">
        <f>+'NF-KSF-TRIAL-BAL-2021'!R345+'RA-TRIAL-BAL-2021'!R345+'DES-TRIAL-BAL-2021'!R345+'DMP-TRIAL-BAL-2021'!R345</f>
        <v>0</v>
      </c>
      <c r="Z345" s="587">
        <f>+'NF-KSF-TRIAL-BAL-2021'!S345+'RA-TRIAL-BAL-2021'!S345+'DES-TRIAL-BAL-2021'!S345+'DMP-TRIAL-BAL-2021'!S345</f>
        <v>0</v>
      </c>
      <c r="AA345" s="588">
        <f>+'NF-KSF-TRIAL-BAL-2021'!T345+'RA-TRIAL-BAL-2021'!T345+'DES-TRIAL-BAL-2021'!T345+'DMP-TRIAL-BAL-2021'!T345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+'NF-KSF-TRIAL-BAL-2021'!O346+'RA-TRIAL-BAL-2021'!O346+'DES-TRIAL-BAL-2021'!O346+'DMP-TRIAL-BAL-2021'!O346</f>
        <v>0</v>
      </c>
      <c r="W346" s="529">
        <f>+'NF-KSF-TRIAL-BAL-2021'!P346+'RA-TRIAL-BAL-2021'!P346+'DES-TRIAL-BAL-2021'!P346+'DMP-TRIAL-BAL-2021'!P346</f>
        <v>0</v>
      </c>
      <c r="X346" s="587">
        <f>+'NF-KSF-TRIAL-BAL-2021'!Q346+'RA-TRIAL-BAL-2021'!Q346+'DES-TRIAL-BAL-2021'!Q346+'DMP-TRIAL-BAL-2021'!Q346</f>
        <v>0</v>
      </c>
      <c r="Y346" s="586">
        <f>+'NF-KSF-TRIAL-BAL-2021'!R346+'RA-TRIAL-BAL-2021'!R346+'DES-TRIAL-BAL-2021'!R346+'DMP-TRIAL-BAL-2021'!R346</f>
        <v>0</v>
      </c>
      <c r="Z346" s="587">
        <f>+'NF-KSF-TRIAL-BAL-2021'!S346+'RA-TRIAL-BAL-2021'!S346+'DES-TRIAL-BAL-2021'!S346+'DMP-TRIAL-BAL-2021'!S346</f>
        <v>0</v>
      </c>
      <c r="AA346" s="588">
        <f>+'NF-KSF-TRIAL-BAL-2021'!T346+'RA-TRIAL-BAL-2021'!T346+'DES-TRIAL-BAL-2021'!T346+'DMP-TRIAL-BAL-2021'!T346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+'NF-KSF-TRIAL-BAL-2021'!O347+'RA-TRIAL-BAL-2021'!O347+'DES-TRIAL-BAL-2021'!O347+'DMP-TRIAL-BAL-2021'!O347</f>
        <v>0</v>
      </c>
      <c r="W347" s="529">
        <f>+'NF-KSF-TRIAL-BAL-2021'!P347+'RA-TRIAL-BAL-2021'!P347+'DES-TRIAL-BAL-2021'!P347+'DMP-TRIAL-BAL-2021'!P347</f>
        <v>0</v>
      </c>
      <c r="X347" s="587">
        <f>+'NF-KSF-TRIAL-BAL-2021'!Q347+'RA-TRIAL-BAL-2021'!Q347+'DES-TRIAL-BAL-2021'!Q347+'DMP-TRIAL-BAL-2021'!Q347</f>
        <v>0</v>
      </c>
      <c r="Y347" s="586">
        <f>+'NF-KSF-TRIAL-BAL-2021'!R347+'RA-TRIAL-BAL-2021'!R347+'DES-TRIAL-BAL-2021'!R347+'DMP-TRIAL-BAL-2021'!R347</f>
        <v>0</v>
      </c>
      <c r="Z347" s="587">
        <f>+'NF-KSF-TRIAL-BAL-2021'!S347+'RA-TRIAL-BAL-2021'!S347+'DES-TRIAL-BAL-2021'!S347+'DMP-TRIAL-BAL-2021'!S347</f>
        <v>0</v>
      </c>
      <c r="AA347" s="588">
        <f>+'NF-KSF-TRIAL-BAL-2021'!T347+'RA-TRIAL-BAL-2021'!T347+'DES-TRIAL-BAL-2021'!T347+'DMP-TRIAL-BAL-2021'!T347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>
        <v>20000</v>
      </c>
      <c r="P348" s="582">
        <v>0</v>
      </c>
      <c r="Q348" s="325"/>
      <c r="R348" s="324">
        <v>20000</v>
      </c>
      <c r="S348" s="583">
        <f t="shared" si="182"/>
        <v>0</v>
      </c>
      <c r="T348" s="584">
        <v>0</v>
      </c>
      <c r="U348" s="51"/>
      <c r="V348" s="541">
        <f>+'NF-KSF-TRIAL-BAL-2021'!O348+'RA-TRIAL-BAL-2021'!O348+'DES-TRIAL-BAL-2021'!O348+'DMP-TRIAL-BAL-2021'!O348</f>
        <v>0</v>
      </c>
      <c r="W348" s="529">
        <f>+'NF-KSF-TRIAL-BAL-2021'!P348+'RA-TRIAL-BAL-2021'!P348+'DES-TRIAL-BAL-2021'!P348+'DMP-TRIAL-BAL-2021'!P348</f>
        <v>0</v>
      </c>
      <c r="X348" s="587">
        <f>+'NF-KSF-TRIAL-BAL-2021'!Q348+'RA-TRIAL-BAL-2021'!Q348+'DES-TRIAL-BAL-2021'!Q348+'DMP-TRIAL-BAL-2021'!Q348</f>
        <v>0</v>
      </c>
      <c r="Y348" s="586">
        <f>+'NF-KSF-TRIAL-BAL-2021'!R348+'RA-TRIAL-BAL-2021'!R348+'DES-TRIAL-BAL-2021'!R348+'DMP-TRIAL-BAL-2021'!R348</f>
        <v>0</v>
      </c>
      <c r="Z348" s="587">
        <f>+'NF-KSF-TRIAL-BAL-2021'!S348+'RA-TRIAL-BAL-2021'!S348+'DES-TRIAL-BAL-2021'!S348+'DMP-TRIAL-BAL-2021'!S348</f>
        <v>0</v>
      </c>
      <c r="AA348" s="588">
        <f>+'NF-KSF-TRIAL-BAL-2021'!T348+'RA-TRIAL-BAL-2021'!T348+'DES-TRIAL-BAL-2021'!T348+'DMP-TRIAL-BAL-2021'!T348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20000</v>
      </c>
      <c r="AL348" s="9">
        <v>0</v>
      </c>
      <c r="AM348" s="326">
        <f t="shared" si="178"/>
        <v>0</v>
      </c>
      <c r="AN348" s="970">
        <f t="shared" si="178"/>
        <v>20000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+'NF-KSF-TRIAL-BAL-2021'!O349+'RA-TRIAL-BAL-2021'!O349+'DES-TRIAL-BAL-2021'!O349+'DMP-TRIAL-BAL-2021'!O349</f>
        <v>0</v>
      </c>
      <c r="W349" s="529">
        <f>+'NF-KSF-TRIAL-BAL-2021'!P349+'RA-TRIAL-BAL-2021'!P349+'DES-TRIAL-BAL-2021'!P349+'DMP-TRIAL-BAL-2021'!P349</f>
        <v>0</v>
      </c>
      <c r="X349" s="587">
        <f>+'NF-KSF-TRIAL-BAL-2021'!Q349+'RA-TRIAL-BAL-2021'!Q349+'DES-TRIAL-BAL-2021'!Q349+'DMP-TRIAL-BAL-2021'!Q349</f>
        <v>0</v>
      </c>
      <c r="Y349" s="586">
        <f>+'NF-KSF-TRIAL-BAL-2021'!R349+'RA-TRIAL-BAL-2021'!R349+'DES-TRIAL-BAL-2021'!R349+'DMP-TRIAL-BAL-2021'!R349</f>
        <v>0</v>
      </c>
      <c r="Z349" s="587">
        <f>+'NF-KSF-TRIAL-BAL-2021'!S349+'RA-TRIAL-BAL-2021'!S349+'DES-TRIAL-BAL-2021'!S349+'DMP-TRIAL-BAL-2021'!S349</f>
        <v>0</v>
      </c>
      <c r="AA349" s="588">
        <f>+'NF-KSF-TRIAL-BAL-2021'!T349+'RA-TRIAL-BAL-2021'!T349+'DES-TRIAL-BAL-2021'!T349+'DMP-TRIAL-BAL-2021'!T349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+'NF-KSF-TRIAL-BAL-2021'!O350+'RA-TRIAL-BAL-2021'!O350+'DES-TRIAL-BAL-2021'!O350+'DMP-TRIAL-BAL-2021'!O350</f>
        <v>0</v>
      </c>
      <c r="W350" s="529">
        <f>+'NF-KSF-TRIAL-BAL-2021'!P350+'RA-TRIAL-BAL-2021'!P350+'DES-TRIAL-BAL-2021'!P350+'DMP-TRIAL-BAL-2021'!P350</f>
        <v>0</v>
      </c>
      <c r="X350" s="587">
        <f>+'NF-KSF-TRIAL-BAL-2021'!Q350+'RA-TRIAL-BAL-2021'!Q350+'DES-TRIAL-BAL-2021'!Q350+'DMP-TRIAL-BAL-2021'!Q350</f>
        <v>0</v>
      </c>
      <c r="Y350" s="586">
        <f>+'NF-KSF-TRIAL-BAL-2021'!R350+'RA-TRIAL-BAL-2021'!R350+'DES-TRIAL-BAL-2021'!R350+'DMP-TRIAL-BAL-2021'!R350</f>
        <v>0</v>
      </c>
      <c r="Z350" s="587">
        <f>+'NF-KSF-TRIAL-BAL-2021'!S350+'RA-TRIAL-BAL-2021'!S350+'DES-TRIAL-BAL-2021'!S350+'DMP-TRIAL-BAL-2021'!S350</f>
        <v>0</v>
      </c>
      <c r="AA350" s="588">
        <f>+'NF-KSF-TRIAL-BAL-2021'!T350+'RA-TRIAL-BAL-2021'!T350+'DES-TRIAL-BAL-2021'!T350+'DMP-TRIAL-BAL-2021'!T350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+'NF-KSF-TRIAL-BAL-2021'!O351+'RA-TRIAL-BAL-2021'!O351+'DES-TRIAL-BAL-2021'!O351+'DMP-TRIAL-BAL-2021'!O351</f>
        <v>0</v>
      </c>
      <c r="W351" s="529">
        <f>+'NF-KSF-TRIAL-BAL-2021'!P351+'RA-TRIAL-BAL-2021'!P351+'DES-TRIAL-BAL-2021'!P351+'DMP-TRIAL-BAL-2021'!P351</f>
        <v>0</v>
      </c>
      <c r="X351" s="587">
        <f>+'NF-KSF-TRIAL-BAL-2021'!Q351+'RA-TRIAL-BAL-2021'!Q351+'DES-TRIAL-BAL-2021'!Q351+'DMP-TRIAL-BAL-2021'!Q351</f>
        <v>0</v>
      </c>
      <c r="Y351" s="586">
        <f>+'NF-KSF-TRIAL-BAL-2021'!R351+'RA-TRIAL-BAL-2021'!R351+'DES-TRIAL-BAL-2021'!R351+'DMP-TRIAL-BAL-2021'!R351</f>
        <v>0</v>
      </c>
      <c r="Z351" s="587">
        <f>+'NF-KSF-TRIAL-BAL-2021'!S351+'RA-TRIAL-BAL-2021'!S351+'DES-TRIAL-BAL-2021'!S351+'DMP-TRIAL-BAL-2021'!S351</f>
        <v>0</v>
      </c>
      <c r="AA351" s="588">
        <f>+'NF-KSF-TRIAL-BAL-2021'!T351+'RA-TRIAL-BAL-2021'!T351+'DES-TRIAL-BAL-2021'!T351+'DMP-TRIAL-BAL-2021'!T351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+'NF-KSF-TRIAL-BAL-2021'!O352+'RA-TRIAL-BAL-2021'!O352+'DES-TRIAL-BAL-2021'!O352+'DMP-TRIAL-BAL-2021'!O352</f>
        <v>0</v>
      </c>
      <c r="W352" s="529">
        <f>+'NF-KSF-TRIAL-BAL-2021'!P352+'RA-TRIAL-BAL-2021'!P352+'DES-TRIAL-BAL-2021'!P352+'DMP-TRIAL-BAL-2021'!P352</f>
        <v>0</v>
      </c>
      <c r="X352" s="587">
        <f>+'NF-KSF-TRIAL-BAL-2021'!Q352+'RA-TRIAL-BAL-2021'!Q352+'DES-TRIAL-BAL-2021'!Q352+'DMP-TRIAL-BAL-2021'!Q352</f>
        <v>0</v>
      </c>
      <c r="Y352" s="586">
        <f>+'NF-KSF-TRIAL-BAL-2021'!R352+'RA-TRIAL-BAL-2021'!R352+'DES-TRIAL-BAL-2021'!R352+'DMP-TRIAL-BAL-2021'!R352</f>
        <v>0</v>
      </c>
      <c r="Z352" s="587">
        <f>+'NF-KSF-TRIAL-BAL-2021'!S352+'RA-TRIAL-BAL-2021'!S352+'DES-TRIAL-BAL-2021'!S352+'DMP-TRIAL-BAL-2021'!S352</f>
        <v>0</v>
      </c>
      <c r="AA352" s="588">
        <f>+'NF-KSF-TRIAL-BAL-2021'!T352+'RA-TRIAL-BAL-2021'!T352+'DES-TRIAL-BAL-2021'!T352+'DMP-TRIAL-BAL-2021'!T352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+'NF-KSF-TRIAL-BAL-2021'!O353+'RA-TRIAL-BAL-2021'!O353+'DES-TRIAL-BAL-2021'!O353+'DMP-TRIAL-BAL-2021'!O353</f>
        <v>0</v>
      </c>
      <c r="W353" s="529">
        <f>+'NF-KSF-TRIAL-BAL-2021'!P353+'RA-TRIAL-BAL-2021'!P353+'DES-TRIAL-BAL-2021'!P353+'DMP-TRIAL-BAL-2021'!P353</f>
        <v>0</v>
      </c>
      <c r="X353" s="587">
        <f>+'NF-KSF-TRIAL-BAL-2021'!Q353+'RA-TRIAL-BAL-2021'!Q353+'DES-TRIAL-BAL-2021'!Q353+'DMP-TRIAL-BAL-2021'!Q353</f>
        <v>0</v>
      </c>
      <c r="Y353" s="586">
        <f>+'NF-KSF-TRIAL-BAL-2021'!R353+'RA-TRIAL-BAL-2021'!R353+'DES-TRIAL-BAL-2021'!R353+'DMP-TRIAL-BAL-2021'!R353</f>
        <v>0</v>
      </c>
      <c r="Z353" s="587">
        <f>+'NF-KSF-TRIAL-BAL-2021'!S353+'RA-TRIAL-BAL-2021'!S353+'DES-TRIAL-BAL-2021'!S353+'DMP-TRIAL-BAL-2021'!S353</f>
        <v>0</v>
      </c>
      <c r="AA353" s="588">
        <f>+'NF-KSF-TRIAL-BAL-2021'!T353+'RA-TRIAL-BAL-2021'!T353+'DES-TRIAL-BAL-2021'!T353+'DMP-TRIAL-BAL-2021'!T353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+'NF-KSF-TRIAL-BAL-2021'!O354+'RA-TRIAL-BAL-2021'!O354+'DES-TRIAL-BAL-2021'!O354+'DMP-TRIAL-BAL-2021'!O354</f>
        <v>0</v>
      </c>
      <c r="W354" s="529">
        <f>+'NF-KSF-TRIAL-BAL-2021'!P354+'RA-TRIAL-BAL-2021'!P354+'DES-TRIAL-BAL-2021'!P354+'DMP-TRIAL-BAL-2021'!P354</f>
        <v>0</v>
      </c>
      <c r="X354" s="587">
        <f>+'NF-KSF-TRIAL-BAL-2021'!Q354+'RA-TRIAL-BAL-2021'!Q354+'DES-TRIAL-BAL-2021'!Q354+'DMP-TRIAL-BAL-2021'!Q354</f>
        <v>0</v>
      </c>
      <c r="Y354" s="586">
        <f>+'NF-KSF-TRIAL-BAL-2021'!R354+'RA-TRIAL-BAL-2021'!R354+'DES-TRIAL-BAL-2021'!R354+'DMP-TRIAL-BAL-2021'!R354</f>
        <v>0</v>
      </c>
      <c r="Z354" s="587">
        <f>+'NF-KSF-TRIAL-BAL-2021'!S354+'RA-TRIAL-BAL-2021'!S354+'DES-TRIAL-BAL-2021'!S354+'DMP-TRIAL-BAL-2021'!S354</f>
        <v>0</v>
      </c>
      <c r="AA354" s="588">
        <f>+'NF-KSF-TRIAL-BAL-2021'!T354+'RA-TRIAL-BAL-2021'!T354+'DES-TRIAL-BAL-2021'!T354+'DMP-TRIAL-BAL-2021'!T354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+'NF-KSF-TRIAL-BAL-2021'!O355+'RA-TRIAL-BAL-2021'!O355+'DES-TRIAL-BAL-2021'!O355+'DMP-TRIAL-BAL-2021'!O355</f>
        <v>0</v>
      </c>
      <c r="W355" s="529">
        <f>+'NF-KSF-TRIAL-BAL-2021'!P355+'RA-TRIAL-BAL-2021'!P355+'DES-TRIAL-BAL-2021'!P355+'DMP-TRIAL-BAL-2021'!P355</f>
        <v>0</v>
      </c>
      <c r="X355" s="587">
        <f>+'NF-KSF-TRIAL-BAL-2021'!Q355+'RA-TRIAL-BAL-2021'!Q355+'DES-TRIAL-BAL-2021'!Q355+'DMP-TRIAL-BAL-2021'!Q355</f>
        <v>0</v>
      </c>
      <c r="Y355" s="586">
        <f>+'NF-KSF-TRIAL-BAL-2021'!R355+'RA-TRIAL-BAL-2021'!R355+'DES-TRIAL-BAL-2021'!R355+'DMP-TRIAL-BAL-2021'!R355</f>
        <v>0</v>
      </c>
      <c r="Z355" s="587">
        <f>+'NF-KSF-TRIAL-BAL-2021'!S355+'RA-TRIAL-BAL-2021'!S355+'DES-TRIAL-BAL-2021'!S355+'DMP-TRIAL-BAL-2021'!S355</f>
        <v>0</v>
      </c>
      <c r="AA355" s="588">
        <f>+'NF-KSF-TRIAL-BAL-2021'!T355+'RA-TRIAL-BAL-2021'!T355+'DES-TRIAL-BAL-2021'!T355+'DMP-TRIAL-BAL-2021'!T355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+'NF-KSF-TRIAL-BAL-2021'!O356+'RA-TRIAL-BAL-2021'!O356+'DES-TRIAL-BAL-2021'!O356+'DMP-TRIAL-BAL-2021'!O356</f>
        <v>0</v>
      </c>
      <c r="W356" s="529">
        <f>+'NF-KSF-TRIAL-BAL-2021'!P356+'RA-TRIAL-BAL-2021'!P356+'DES-TRIAL-BAL-2021'!P356+'DMP-TRIAL-BAL-2021'!P356</f>
        <v>0</v>
      </c>
      <c r="X356" s="587">
        <f>+'NF-KSF-TRIAL-BAL-2021'!Q356+'RA-TRIAL-BAL-2021'!Q356+'DES-TRIAL-BAL-2021'!Q356+'DMP-TRIAL-BAL-2021'!Q356</f>
        <v>0</v>
      </c>
      <c r="Y356" s="586">
        <f>+'NF-KSF-TRIAL-BAL-2021'!R356+'RA-TRIAL-BAL-2021'!R356+'DES-TRIAL-BAL-2021'!R356+'DMP-TRIAL-BAL-2021'!R356</f>
        <v>0</v>
      </c>
      <c r="Z356" s="587">
        <f>+'NF-KSF-TRIAL-BAL-2021'!S356+'RA-TRIAL-BAL-2021'!S356+'DES-TRIAL-BAL-2021'!S356+'DMP-TRIAL-BAL-2021'!S356</f>
        <v>0</v>
      </c>
      <c r="AA356" s="588">
        <f>+'NF-KSF-TRIAL-BAL-2021'!T356+'RA-TRIAL-BAL-2021'!T356+'DES-TRIAL-BAL-2021'!T356+'DMP-TRIAL-BAL-2021'!T356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+'NF-KSF-TRIAL-BAL-2021'!O357+'RA-TRIAL-BAL-2021'!O357+'DES-TRIAL-BAL-2021'!O357+'DMP-TRIAL-BAL-2021'!O357</f>
        <v>0</v>
      </c>
      <c r="W357" s="529">
        <f>+'NF-KSF-TRIAL-BAL-2021'!P357+'RA-TRIAL-BAL-2021'!P357+'DES-TRIAL-BAL-2021'!P357+'DMP-TRIAL-BAL-2021'!P357</f>
        <v>0</v>
      </c>
      <c r="X357" s="587">
        <f>+'NF-KSF-TRIAL-BAL-2021'!Q357+'RA-TRIAL-BAL-2021'!Q357+'DES-TRIAL-BAL-2021'!Q357+'DMP-TRIAL-BAL-2021'!Q357</f>
        <v>0</v>
      </c>
      <c r="Y357" s="586">
        <f>+'NF-KSF-TRIAL-BAL-2021'!R357+'RA-TRIAL-BAL-2021'!R357+'DES-TRIAL-BAL-2021'!R357+'DMP-TRIAL-BAL-2021'!R357</f>
        <v>0</v>
      </c>
      <c r="Z357" s="587">
        <f>+'NF-KSF-TRIAL-BAL-2021'!S357+'RA-TRIAL-BAL-2021'!S357+'DES-TRIAL-BAL-2021'!S357+'DMP-TRIAL-BAL-2021'!S357</f>
        <v>0</v>
      </c>
      <c r="AA357" s="588">
        <f>+'NF-KSF-TRIAL-BAL-2021'!T357+'RA-TRIAL-BAL-2021'!T357+'DES-TRIAL-BAL-2021'!T357+'DMP-TRIAL-BAL-2021'!T357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+'NF-KSF-TRIAL-BAL-2021'!O358+'RA-TRIAL-BAL-2021'!O358+'DES-TRIAL-BAL-2021'!O358+'DMP-TRIAL-BAL-2021'!O358</f>
        <v>0</v>
      </c>
      <c r="W358" s="529">
        <f>+'NF-KSF-TRIAL-BAL-2021'!P358+'RA-TRIAL-BAL-2021'!P358+'DES-TRIAL-BAL-2021'!P358+'DMP-TRIAL-BAL-2021'!P358</f>
        <v>0</v>
      </c>
      <c r="X358" s="587">
        <f>+'NF-KSF-TRIAL-BAL-2021'!Q358+'RA-TRIAL-BAL-2021'!Q358+'DES-TRIAL-BAL-2021'!Q358+'DMP-TRIAL-BAL-2021'!Q358</f>
        <v>0</v>
      </c>
      <c r="Y358" s="586">
        <f>+'NF-KSF-TRIAL-BAL-2021'!R358+'RA-TRIAL-BAL-2021'!R358+'DES-TRIAL-BAL-2021'!R358+'DMP-TRIAL-BAL-2021'!R358</f>
        <v>0</v>
      </c>
      <c r="Z358" s="587">
        <f>+'NF-KSF-TRIAL-BAL-2021'!S358+'RA-TRIAL-BAL-2021'!S358+'DES-TRIAL-BAL-2021'!S358+'DMP-TRIAL-BAL-2021'!S358</f>
        <v>0</v>
      </c>
      <c r="AA358" s="588">
        <f>+'NF-KSF-TRIAL-BAL-2021'!T358+'RA-TRIAL-BAL-2021'!T358+'DES-TRIAL-BAL-2021'!T358+'DMP-TRIAL-BAL-2021'!T358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+'NF-KSF-TRIAL-BAL-2021'!O359+'RA-TRIAL-BAL-2021'!O359+'DES-TRIAL-BAL-2021'!O359+'DMP-TRIAL-BAL-2021'!O359</f>
        <v>0</v>
      </c>
      <c r="W359" s="529">
        <f>+'NF-KSF-TRIAL-BAL-2021'!P359+'RA-TRIAL-BAL-2021'!P359+'DES-TRIAL-BAL-2021'!P359+'DMP-TRIAL-BAL-2021'!P359</f>
        <v>0</v>
      </c>
      <c r="X359" s="587">
        <f>+'NF-KSF-TRIAL-BAL-2021'!Q359+'RA-TRIAL-BAL-2021'!Q359+'DES-TRIAL-BAL-2021'!Q359+'DMP-TRIAL-BAL-2021'!Q359</f>
        <v>0</v>
      </c>
      <c r="Y359" s="586">
        <f>+'NF-KSF-TRIAL-BAL-2021'!R359+'RA-TRIAL-BAL-2021'!R359+'DES-TRIAL-BAL-2021'!R359+'DMP-TRIAL-BAL-2021'!R359</f>
        <v>0</v>
      </c>
      <c r="Z359" s="587">
        <f>+'NF-KSF-TRIAL-BAL-2021'!S359+'RA-TRIAL-BAL-2021'!S359+'DES-TRIAL-BAL-2021'!S359+'DMP-TRIAL-BAL-2021'!S359</f>
        <v>0</v>
      </c>
      <c r="AA359" s="588">
        <f>+'NF-KSF-TRIAL-BAL-2021'!T359+'RA-TRIAL-BAL-2021'!T359+'DES-TRIAL-BAL-2021'!T359+'DMP-TRIAL-BAL-2021'!T359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+'NF-KSF-TRIAL-BAL-2021'!O360+'RA-TRIAL-BAL-2021'!O360+'DES-TRIAL-BAL-2021'!O360+'DMP-TRIAL-BAL-2021'!O360</f>
        <v>0</v>
      </c>
      <c r="W360" s="529">
        <f>+'NF-KSF-TRIAL-BAL-2021'!P360+'RA-TRIAL-BAL-2021'!P360+'DES-TRIAL-BAL-2021'!P360+'DMP-TRIAL-BAL-2021'!P360</f>
        <v>0</v>
      </c>
      <c r="X360" s="587">
        <f>+'NF-KSF-TRIAL-BAL-2021'!Q360+'RA-TRIAL-BAL-2021'!Q360+'DES-TRIAL-BAL-2021'!Q360+'DMP-TRIAL-BAL-2021'!Q360</f>
        <v>0</v>
      </c>
      <c r="Y360" s="586">
        <f>+'NF-KSF-TRIAL-BAL-2021'!R360+'RA-TRIAL-BAL-2021'!R360+'DES-TRIAL-BAL-2021'!R360+'DMP-TRIAL-BAL-2021'!R360</f>
        <v>0</v>
      </c>
      <c r="Z360" s="587">
        <f>+'NF-KSF-TRIAL-BAL-2021'!S360+'RA-TRIAL-BAL-2021'!S360+'DES-TRIAL-BAL-2021'!S360+'DMP-TRIAL-BAL-2021'!S360</f>
        <v>0</v>
      </c>
      <c r="AA360" s="588">
        <f>+'NF-KSF-TRIAL-BAL-2021'!T360+'RA-TRIAL-BAL-2021'!T360+'DES-TRIAL-BAL-2021'!T360+'DMP-TRIAL-BAL-2021'!T360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+'NF-KSF-TRIAL-BAL-2021'!O361+'RA-TRIAL-BAL-2021'!O361+'DES-TRIAL-BAL-2021'!O361+'DMP-TRIAL-BAL-2021'!O361</f>
        <v>0</v>
      </c>
      <c r="W361" s="529">
        <f>+'NF-KSF-TRIAL-BAL-2021'!P361+'RA-TRIAL-BAL-2021'!P361+'DES-TRIAL-BAL-2021'!P361+'DMP-TRIAL-BAL-2021'!P361</f>
        <v>0</v>
      </c>
      <c r="X361" s="587">
        <f>+'NF-KSF-TRIAL-BAL-2021'!Q361+'RA-TRIAL-BAL-2021'!Q361+'DES-TRIAL-BAL-2021'!Q361+'DMP-TRIAL-BAL-2021'!Q361</f>
        <v>0</v>
      </c>
      <c r="Y361" s="586">
        <f>+'NF-KSF-TRIAL-BAL-2021'!R361+'RA-TRIAL-BAL-2021'!R361+'DES-TRIAL-BAL-2021'!R361+'DMP-TRIAL-BAL-2021'!R361</f>
        <v>0</v>
      </c>
      <c r="Z361" s="587">
        <f>+'NF-KSF-TRIAL-BAL-2021'!S361+'RA-TRIAL-BAL-2021'!S361+'DES-TRIAL-BAL-2021'!S361+'DMP-TRIAL-BAL-2021'!S361</f>
        <v>0</v>
      </c>
      <c r="AA361" s="588">
        <f>+'NF-KSF-TRIAL-BAL-2021'!T361+'RA-TRIAL-BAL-2021'!T361+'DES-TRIAL-BAL-2021'!T361+'DMP-TRIAL-BAL-2021'!T361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+'NF-KSF-TRIAL-BAL-2021'!O362+'RA-TRIAL-BAL-2021'!O362+'DES-TRIAL-BAL-2021'!O362+'DMP-TRIAL-BAL-2021'!O362</f>
        <v>0</v>
      </c>
      <c r="W362" s="529">
        <f>+'NF-KSF-TRIAL-BAL-2021'!P362+'RA-TRIAL-BAL-2021'!P362+'DES-TRIAL-BAL-2021'!P362+'DMP-TRIAL-BAL-2021'!P362</f>
        <v>0</v>
      </c>
      <c r="X362" s="587">
        <f>+'NF-KSF-TRIAL-BAL-2021'!Q362+'RA-TRIAL-BAL-2021'!Q362+'DES-TRIAL-BAL-2021'!Q362+'DMP-TRIAL-BAL-2021'!Q362</f>
        <v>0</v>
      </c>
      <c r="Y362" s="586">
        <f>+'NF-KSF-TRIAL-BAL-2021'!R362+'RA-TRIAL-BAL-2021'!R362+'DES-TRIAL-BAL-2021'!R362+'DMP-TRIAL-BAL-2021'!R362</f>
        <v>0</v>
      </c>
      <c r="Z362" s="587">
        <f>+'NF-KSF-TRIAL-BAL-2021'!S362+'RA-TRIAL-BAL-2021'!S362+'DES-TRIAL-BAL-2021'!S362+'DMP-TRIAL-BAL-2021'!S362</f>
        <v>0</v>
      </c>
      <c r="AA362" s="588">
        <f>+'NF-KSF-TRIAL-BAL-2021'!T362+'RA-TRIAL-BAL-2021'!T362+'DES-TRIAL-BAL-2021'!T362+'DMP-TRIAL-BAL-2021'!T362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+'NF-KSF-TRIAL-BAL-2021'!O363+'RA-TRIAL-BAL-2021'!O363+'DES-TRIAL-BAL-2021'!O363+'DMP-TRIAL-BAL-2021'!O363</f>
        <v>0</v>
      </c>
      <c r="W363" s="529">
        <f>+'NF-KSF-TRIAL-BAL-2021'!P363+'RA-TRIAL-BAL-2021'!P363+'DES-TRIAL-BAL-2021'!P363+'DMP-TRIAL-BAL-2021'!P363</f>
        <v>0</v>
      </c>
      <c r="X363" s="587">
        <f>+'NF-KSF-TRIAL-BAL-2021'!Q363+'RA-TRIAL-BAL-2021'!Q363+'DES-TRIAL-BAL-2021'!Q363+'DMP-TRIAL-BAL-2021'!Q363</f>
        <v>0</v>
      </c>
      <c r="Y363" s="586">
        <f>+'NF-KSF-TRIAL-BAL-2021'!R363+'RA-TRIAL-BAL-2021'!R363+'DES-TRIAL-BAL-2021'!R363+'DMP-TRIAL-BAL-2021'!R363</f>
        <v>0</v>
      </c>
      <c r="Z363" s="587">
        <f>+'NF-KSF-TRIAL-BAL-2021'!S363+'RA-TRIAL-BAL-2021'!S363+'DES-TRIAL-BAL-2021'!S363+'DMP-TRIAL-BAL-2021'!S363</f>
        <v>0</v>
      </c>
      <c r="AA363" s="588">
        <f>+'NF-KSF-TRIAL-BAL-2021'!T363+'RA-TRIAL-BAL-2021'!T363+'DES-TRIAL-BAL-2021'!T363+'DMP-TRIAL-BAL-2021'!T363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+'NF-KSF-TRIAL-BAL-2021'!O364+'RA-TRIAL-BAL-2021'!O364+'DES-TRIAL-BAL-2021'!O364+'DMP-TRIAL-BAL-2021'!O364</f>
        <v>0</v>
      </c>
      <c r="W364" s="529">
        <f>+'NF-KSF-TRIAL-BAL-2021'!P364+'RA-TRIAL-BAL-2021'!P364+'DES-TRIAL-BAL-2021'!P364+'DMP-TRIAL-BAL-2021'!P364</f>
        <v>0</v>
      </c>
      <c r="X364" s="587">
        <f>+'NF-KSF-TRIAL-BAL-2021'!Q364+'RA-TRIAL-BAL-2021'!Q364+'DES-TRIAL-BAL-2021'!Q364+'DMP-TRIAL-BAL-2021'!Q364</f>
        <v>0</v>
      </c>
      <c r="Y364" s="586">
        <f>+'NF-KSF-TRIAL-BAL-2021'!R364+'RA-TRIAL-BAL-2021'!R364+'DES-TRIAL-BAL-2021'!R364+'DMP-TRIAL-BAL-2021'!R364</f>
        <v>0</v>
      </c>
      <c r="Z364" s="587">
        <f>+'NF-KSF-TRIAL-BAL-2021'!S364+'RA-TRIAL-BAL-2021'!S364+'DES-TRIAL-BAL-2021'!S364+'DMP-TRIAL-BAL-2021'!S364</f>
        <v>0</v>
      </c>
      <c r="AA364" s="588">
        <f>+'NF-KSF-TRIAL-BAL-2021'!T364+'RA-TRIAL-BAL-2021'!T364+'DES-TRIAL-BAL-2021'!T364+'DMP-TRIAL-BAL-2021'!T364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+'NF-KSF-TRIAL-BAL-2021'!O365+'RA-TRIAL-BAL-2021'!O365+'DES-TRIAL-BAL-2021'!O365+'DMP-TRIAL-BAL-2021'!O365</f>
        <v>0</v>
      </c>
      <c r="W365" s="529">
        <f>+'NF-KSF-TRIAL-BAL-2021'!P365+'RA-TRIAL-BAL-2021'!P365+'DES-TRIAL-BAL-2021'!P365+'DMP-TRIAL-BAL-2021'!P365</f>
        <v>0</v>
      </c>
      <c r="X365" s="587">
        <f>+'NF-KSF-TRIAL-BAL-2021'!Q365+'RA-TRIAL-BAL-2021'!Q365+'DES-TRIAL-BAL-2021'!Q365+'DMP-TRIAL-BAL-2021'!Q365</f>
        <v>0</v>
      </c>
      <c r="Y365" s="586">
        <f>+'NF-KSF-TRIAL-BAL-2021'!R365+'RA-TRIAL-BAL-2021'!R365+'DES-TRIAL-BAL-2021'!R365+'DMP-TRIAL-BAL-2021'!R365</f>
        <v>0</v>
      </c>
      <c r="Z365" s="587">
        <f>+'NF-KSF-TRIAL-BAL-2021'!S365+'RA-TRIAL-BAL-2021'!S365+'DES-TRIAL-BAL-2021'!S365+'DMP-TRIAL-BAL-2021'!S365</f>
        <v>0</v>
      </c>
      <c r="AA365" s="588">
        <f>+'NF-KSF-TRIAL-BAL-2021'!T365+'RA-TRIAL-BAL-2021'!T365+'DES-TRIAL-BAL-2021'!T365+'DMP-TRIAL-BAL-2021'!T365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+'NF-KSF-TRIAL-BAL-2021'!O366+'RA-TRIAL-BAL-2021'!O366+'DES-TRIAL-BAL-2021'!O366+'DMP-TRIAL-BAL-2021'!O366</f>
        <v>0</v>
      </c>
      <c r="W366" s="529">
        <f>+'NF-KSF-TRIAL-BAL-2021'!P366+'RA-TRIAL-BAL-2021'!P366+'DES-TRIAL-BAL-2021'!P366+'DMP-TRIAL-BAL-2021'!P366</f>
        <v>0</v>
      </c>
      <c r="X366" s="587">
        <f>+'NF-KSF-TRIAL-BAL-2021'!Q366+'RA-TRIAL-BAL-2021'!Q366+'DES-TRIAL-BAL-2021'!Q366+'DMP-TRIAL-BAL-2021'!Q366</f>
        <v>0</v>
      </c>
      <c r="Y366" s="586">
        <f>+'NF-KSF-TRIAL-BAL-2021'!R366+'RA-TRIAL-BAL-2021'!R366+'DES-TRIAL-BAL-2021'!R366+'DMP-TRIAL-BAL-2021'!R366</f>
        <v>0</v>
      </c>
      <c r="Z366" s="587">
        <f>+'NF-KSF-TRIAL-BAL-2021'!S366+'RA-TRIAL-BAL-2021'!S366+'DES-TRIAL-BAL-2021'!S366+'DMP-TRIAL-BAL-2021'!S366</f>
        <v>0</v>
      </c>
      <c r="AA366" s="588">
        <f>+'NF-KSF-TRIAL-BAL-2021'!T366+'RA-TRIAL-BAL-2021'!T366+'DES-TRIAL-BAL-2021'!T366+'DMP-TRIAL-BAL-2021'!T366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+'NF-KSF-TRIAL-BAL-2021'!O367+'RA-TRIAL-BAL-2021'!O367+'DES-TRIAL-BAL-2021'!O367+'DMP-TRIAL-BAL-2021'!O367</f>
        <v>0</v>
      </c>
      <c r="W367" s="529">
        <f>+'NF-KSF-TRIAL-BAL-2021'!P367+'RA-TRIAL-BAL-2021'!P367+'DES-TRIAL-BAL-2021'!P367+'DMP-TRIAL-BAL-2021'!P367</f>
        <v>0</v>
      </c>
      <c r="X367" s="587">
        <f>+'NF-KSF-TRIAL-BAL-2021'!Q367+'RA-TRIAL-BAL-2021'!Q367+'DES-TRIAL-BAL-2021'!Q367+'DMP-TRIAL-BAL-2021'!Q367</f>
        <v>0</v>
      </c>
      <c r="Y367" s="586">
        <f>+'NF-KSF-TRIAL-BAL-2021'!R367+'RA-TRIAL-BAL-2021'!R367+'DES-TRIAL-BAL-2021'!R367+'DMP-TRIAL-BAL-2021'!R367</f>
        <v>0</v>
      </c>
      <c r="Z367" s="587">
        <f>+'NF-KSF-TRIAL-BAL-2021'!S367+'RA-TRIAL-BAL-2021'!S367+'DES-TRIAL-BAL-2021'!S367+'DMP-TRIAL-BAL-2021'!S367</f>
        <v>0</v>
      </c>
      <c r="AA367" s="588">
        <f>+'NF-KSF-TRIAL-BAL-2021'!T367+'RA-TRIAL-BAL-2021'!T367+'DES-TRIAL-BAL-2021'!T367+'DMP-TRIAL-BAL-2021'!T367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+'NF-KSF-TRIAL-BAL-2021'!O368+'RA-TRIAL-BAL-2021'!O368+'DES-TRIAL-BAL-2021'!O368+'DMP-TRIAL-BAL-2021'!O368</f>
        <v>0</v>
      </c>
      <c r="W368" s="529">
        <f>+'NF-KSF-TRIAL-BAL-2021'!P368+'RA-TRIAL-BAL-2021'!P368+'DES-TRIAL-BAL-2021'!P368+'DMP-TRIAL-BAL-2021'!P368</f>
        <v>0</v>
      </c>
      <c r="X368" s="587">
        <f>+'NF-KSF-TRIAL-BAL-2021'!Q368+'RA-TRIAL-BAL-2021'!Q368+'DES-TRIAL-BAL-2021'!Q368+'DMP-TRIAL-BAL-2021'!Q368</f>
        <v>0</v>
      </c>
      <c r="Y368" s="586">
        <f>+'NF-KSF-TRIAL-BAL-2021'!R368+'RA-TRIAL-BAL-2021'!R368+'DES-TRIAL-BAL-2021'!R368+'DMP-TRIAL-BAL-2021'!R368</f>
        <v>0</v>
      </c>
      <c r="Z368" s="587">
        <f>+'NF-KSF-TRIAL-BAL-2021'!S368+'RA-TRIAL-BAL-2021'!S368+'DES-TRIAL-BAL-2021'!S368+'DMP-TRIAL-BAL-2021'!S368</f>
        <v>0</v>
      </c>
      <c r="AA368" s="588">
        <f>+'NF-KSF-TRIAL-BAL-2021'!T368+'RA-TRIAL-BAL-2021'!T368+'DES-TRIAL-BAL-2021'!T368+'DMP-TRIAL-BAL-2021'!T368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+'NF-KSF-TRIAL-BAL-2021'!O369+'RA-TRIAL-BAL-2021'!O369+'DES-TRIAL-BAL-2021'!O369+'DMP-TRIAL-BAL-2021'!O369</f>
        <v>0</v>
      </c>
      <c r="W369" s="529">
        <f>+'NF-KSF-TRIAL-BAL-2021'!P369+'RA-TRIAL-BAL-2021'!P369+'DES-TRIAL-BAL-2021'!P369+'DMP-TRIAL-BAL-2021'!P369</f>
        <v>0</v>
      </c>
      <c r="X369" s="587">
        <f>+'NF-KSF-TRIAL-BAL-2021'!Q369+'RA-TRIAL-BAL-2021'!Q369+'DES-TRIAL-BAL-2021'!Q369+'DMP-TRIAL-BAL-2021'!Q369</f>
        <v>0</v>
      </c>
      <c r="Y369" s="586">
        <f>+'NF-KSF-TRIAL-BAL-2021'!R369+'RA-TRIAL-BAL-2021'!R369+'DES-TRIAL-BAL-2021'!R369+'DMP-TRIAL-BAL-2021'!R369</f>
        <v>0</v>
      </c>
      <c r="Z369" s="587">
        <f>+'NF-KSF-TRIAL-BAL-2021'!S369+'RA-TRIAL-BAL-2021'!S369+'DES-TRIAL-BAL-2021'!S369+'DMP-TRIAL-BAL-2021'!S369</f>
        <v>0</v>
      </c>
      <c r="AA369" s="588">
        <f>+'NF-KSF-TRIAL-BAL-2021'!T369+'RA-TRIAL-BAL-2021'!T369+'DES-TRIAL-BAL-2021'!T369+'DMP-TRIAL-BAL-2021'!T369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+'NF-KSF-TRIAL-BAL-2021'!O370+'RA-TRIAL-BAL-2021'!O370+'DES-TRIAL-BAL-2021'!O370+'DMP-TRIAL-BAL-2021'!O370</f>
        <v>0</v>
      </c>
      <c r="W370" s="529">
        <f>+'NF-KSF-TRIAL-BAL-2021'!P370+'RA-TRIAL-BAL-2021'!P370+'DES-TRIAL-BAL-2021'!P370+'DMP-TRIAL-BAL-2021'!P370</f>
        <v>0</v>
      </c>
      <c r="X370" s="587">
        <f>+'NF-KSF-TRIAL-BAL-2021'!Q370+'RA-TRIAL-BAL-2021'!Q370+'DES-TRIAL-BAL-2021'!Q370+'DMP-TRIAL-BAL-2021'!Q370</f>
        <v>0</v>
      </c>
      <c r="Y370" s="586">
        <f>+'NF-KSF-TRIAL-BAL-2021'!R370+'RA-TRIAL-BAL-2021'!R370+'DES-TRIAL-BAL-2021'!R370+'DMP-TRIAL-BAL-2021'!R370</f>
        <v>0</v>
      </c>
      <c r="Z370" s="587">
        <f>+'NF-KSF-TRIAL-BAL-2021'!S370+'RA-TRIAL-BAL-2021'!S370+'DES-TRIAL-BAL-2021'!S370+'DMP-TRIAL-BAL-2021'!S370</f>
        <v>0</v>
      </c>
      <c r="AA370" s="588">
        <f>+'NF-KSF-TRIAL-BAL-2021'!T370+'RA-TRIAL-BAL-2021'!T370+'DES-TRIAL-BAL-2021'!T370+'DMP-TRIAL-BAL-2021'!T370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+'NF-KSF-TRIAL-BAL-2021'!O371+'RA-TRIAL-BAL-2021'!O371+'DES-TRIAL-BAL-2021'!O371+'DMP-TRIAL-BAL-2021'!O371</f>
        <v>0</v>
      </c>
      <c r="W371" s="529">
        <f>+'NF-KSF-TRIAL-BAL-2021'!P371+'RA-TRIAL-BAL-2021'!P371+'DES-TRIAL-BAL-2021'!P371+'DMP-TRIAL-BAL-2021'!P371</f>
        <v>0</v>
      </c>
      <c r="X371" s="587">
        <f>+'NF-KSF-TRIAL-BAL-2021'!Q371+'RA-TRIAL-BAL-2021'!Q371+'DES-TRIAL-BAL-2021'!Q371+'DMP-TRIAL-BAL-2021'!Q371</f>
        <v>0</v>
      </c>
      <c r="Y371" s="586">
        <f>+'NF-KSF-TRIAL-BAL-2021'!R371+'RA-TRIAL-BAL-2021'!R371+'DES-TRIAL-BAL-2021'!R371+'DMP-TRIAL-BAL-2021'!R371</f>
        <v>0</v>
      </c>
      <c r="Z371" s="587">
        <f>+'NF-KSF-TRIAL-BAL-2021'!S371+'RA-TRIAL-BAL-2021'!S371+'DES-TRIAL-BAL-2021'!S371+'DMP-TRIAL-BAL-2021'!S371</f>
        <v>0</v>
      </c>
      <c r="AA371" s="588">
        <f>+'NF-KSF-TRIAL-BAL-2021'!T371+'RA-TRIAL-BAL-2021'!T371+'DES-TRIAL-BAL-2021'!T371+'DMP-TRIAL-BAL-2021'!T371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+'NF-KSF-TRIAL-BAL-2021'!O372+'RA-TRIAL-BAL-2021'!O372+'DES-TRIAL-BAL-2021'!O372+'DMP-TRIAL-BAL-2021'!O372</f>
        <v>0</v>
      </c>
      <c r="W372" s="529">
        <f>+'NF-KSF-TRIAL-BAL-2021'!P372+'RA-TRIAL-BAL-2021'!P372+'DES-TRIAL-BAL-2021'!P372+'DMP-TRIAL-BAL-2021'!P372</f>
        <v>0</v>
      </c>
      <c r="X372" s="587">
        <f>+'NF-KSF-TRIAL-BAL-2021'!Q372+'RA-TRIAL-BAL-2021'!Q372+'DES-TRIAL-BAL-2021'!Q372+'DMP-TRIAL-BAL-2021'!Q372</f>
        <v>0</v>
      </c>
      <c r="Y372" s="586">
        <f>+'NF-KSF-TRIAL-BAL-2021'!R372+'RA-TRIAL-BAL-2021'!R372+'DES-TRIAL-BAL-2021'!R372+'DMP-TRIAL-BAL-2021'!R372</f>
        <v>0</v>
      </c>
      <c r="Z372" s="587">
        <f>+'NF-KSF-TRIAL-BAL-2021'!S372+'RA-TRIAL-BAL-2021'!S372+'DES-TRIAL-BAL-2021'!S372+'DMP-TRIAL-BAL-2021'!S372</f>
        <v>0</v>
      </c>
      <c r="AA372" s="588">
        <f>+'NF-KSF-TRIAL-BAL-2021'!T372+'RA-TRIAL-BAL-2021'!T372+'DES-TRIAL-BAL-2021'!T372+'DMP-TRIAL-BAL-2021'!T372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+'NF-KSF-TRIAL-BAL-2021'!O373+'RA-TRIAL-BAL-2021'!O373+'DES-TRIAL-BAL-2021'!O373+'DMP-TRIAL-BAL-2021'!O373</f>
        <v>0</v>
      </c>
      <c r="W373" s="529">
        <f>+'NF-KSF-TRIAL-BAL-2021'!P373+'RA-TRIAL-BAL-2021'!P373+'DES-TRIAL-BAL-2021'!P373+'DMP-TRIAL-BAL-2021'!P373</f>
        <v>0</v>
      </c>
      <c r="X373" s="587">
        <f>+'NF-KSF-TRIAL-BAL-2021'!Q373+'RA-TRIAL-BAL-2021'!Q373+'DES-TRIAL-BAL-2021'!Q373+'DMP-TRIAL-BAL-2021'!Q373</f>
        <v>0</v>
      </c>
      <c r="Y373" s="586">
        <f>+'NF-KSF-TRIAL-BAL-2021'!R373+'RA-TRIAL-BAL-2021'!R373+'DES-TRIAL-BAL-2021'!R373+'DMP-TRIAL-BAL-2021'!R373</f>
        <v>0</v>
      </c>
      <c r="Z373" s="587">
        <f>+'NF-KSF-TRIAL-BAL-2021'!S373+'RA-TRIAL-BAL-2021'!S373+'DES-TRIAL-BAL-2021'!S373+'DMP-TRIAL-BAL-2021'!S373</f>
        <v>0</v>
      </c>
      <c r="AA373" s="588">
        <f>+'NF-KSF-TRIAL-BAL-2021'!T373+'RA-TRIAL-BAL-2021'!T373+'DES-TRIAL-BAL-2021'!T373+'DMP-TRIAL-BAL-2021'!T373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+'NF-KSF-TRIAL-BAL-2021'!O374+'RA-TRIAL-BAL-2021'!O374+'DES-TRIAL-BAL-2021'!O374+'DMP-TRIAL-BAL-2021'!O374</f>
        <v>0</v>
      </c>
      <c r="W374" s="529">
        <f>+'NF-KSF-TRIAL-BAL-2021'!P374+'RA-TRIAL-BAL-2021'!P374+'DES-TRIAL-BAL-2021'!P374+'DMP-TRIAL-BAL-2021'!P374</f>
        <v>0</v>
      </c>
      <c r="X374" s="587">
        <f>+'NF-KSF-TRIAL-BAL-2021'!Q374+'RA-TRIAL-BAL-2021'!Q374+'DES-TRIAL-BAL-2021'!Q374+'DMP-TRIAL-BAL-2021'!Q374</f>
        <v>0</v>
      </c>
      <c r="Y374" s="586">
        <f>+'NF-KSF-TRIAL-BAL-2021'!R374+'RA-TRIAL-BAL-2021'!R374+'DES-TRIAL-BAL-2021'!R374+'DMP-TRIAL-BAL-2021'!R374</f>
        <v>0</v>
      </c>
      <c r="Z374" s="587">
        <f>+'NF-KSF-TRIAL-BAL-2021'!S374+'RA-TRIAL-BAL-2021'!S374+'DES-TRIAL-BAL-2021'!S374+'DMP-TRIAL-BAL-2021'!S374</f>
        <v>0</v>
      </c>
      <c r="AA374" s="588">
        <f>+'NF-KSF-TRIAL-BAL-2021'!T374+'RA-TRIAL-BAL-2021'!T374+'DES-TRIAL-BAL-2021'!T374+'DMP-TRIAL-BAL-2021'!T374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+'NF-KSF-TRIAL-BAL-2021'!O375+'RA-TRIAL-BAL-2021'!O375+'DES-TRIAL-BAL-2021'!O375+'DMP-TRIAL-BAL-2021'!O375</f>
        <v>0</v>
      </c>
      <c r="W375" s="529">
        <f>+'NF-KSF-TRIAL-BAL-2021'!P375+'RA-TRIAL-BAL-2021'!P375+'DES-TRIAL-BAL-2021'!P375+'DMP-TRIAL-BAL-2021'!P375</f>
        <v>0</v>
      </c>
      <c r="X375" s="587">
        <f>+'NF-KSF-TRIAL-BAL-2021'!Q375+'RA-TRIAL-BAL-2021'!Q375+'DES-TRIAL-BAL-2021'!Q375+'DMP-TRIAL-BAL-2021'!Q375</f>
        <v>0</v>
      </c>
      <c r="Y375" s="586">
        <f>+'NF-KSF-TRIAL-BAL-2021'!R375+'RA-TRIAL-BAL-2021'!R375+'DES-TRIAL-BAL-2021'!R375+'DMP-TRIAL-BAL-2021'!R375</f>
        <v>0</v>
      </c>
      <c r="Z375" s="587">
        <f>+'NF-KSF-TRIAL-BAL-2021'!S375+'RA-TRIAL-BAL-2021'!S375+'DES-TRIAL-BAL-2021'!S375+'DMP-TRIAL-BAL-2021'!S375</f>
        <v>0</v>
      </c>
      <c r="AA375" s="588">
        <f>+'NF-KSF-TRIAL-BAL-2021'!T375+'RA-TRIAL-BAL-2021'!T375+'DES-TRIAL-BAL-2021'!T375+'DMP-TRIAL-BAL-2021'!T375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+'NF-KSF-TRIAL-BAL-2021'!O376+'RA-TRIAL-BAL-2021'!O376+'DES-TRIAL-BAL-2021'!O376+'DMP-TRIAL-BAL-2021'!O376</f>
        <v>0</v>
      </c>
      <c r="W376" s="529">
        <f>+'NF-KSF-TRIAL-BAL-2021'!P376+'RA-TRIAL-BAL-2021'!P376+'DES-TRIAL-BAL-2021'!P376+'DMP-TRIAL-BAL-2021'!P376</f>
        <v>0</v>
      </c>
      <c r="X376" s="587">
        <f>+'NF-KSF-TRIAL-BAL-2021'!Q376+'RA-TRIAL-BAL-2021'!Q376+'DES-TRIAL-BAL-2021'!Q376+'DMP-TRIAL-BAL-2021'!Q376</f>
        <v>0</v>
      </c>
      <c r="Y376" s="586">
        <f>+'NF-KSF-TRIAL-BAL-2021'!R376+'RA-TRIAL-BAL-2021'!R376+'DES-TRIAL-BAL-2021'!R376+'DMP-TRIAL-BAL-2021'!R376</f>
        <v>0</v>
      </c>
      <c r="Z376" s="587">
        <f>+'NF-KSF-TRIAL-BAL-2021'!S376+'RA-TRIAL-BAL-2021'!S376+'DES-TRIAL-BAL-2021'!S376+'DMP-TRIAL-BAL-2021'!S376</f>
        <v>0</v>
      </c>
      <c r="AA376" s="588">
        <f>+'NF-KSF-TRIAL-BAL-2021'!T376+'RA-TRIAL-BAL-2021'!T376+'DES-TRIAL-BAL-2021'!T376+'DMP-TRIAL-BAL-2021'!T376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+'NF-KSF-TRIAL-BAL-2021'!O377+'RA-TRIAL-BAL-2021'!O377+'DES-TRIAL-BAL-2021'!O377+'DMP-TRIAL-BAL-2021'!O377</f>
        <v>0</v>
      </c>
      <c r="W377" s="529">
        <f>+'NF-KSF-TRIAL-BAL-2021'!P377+'RA-TRIAL-BAL-2021'!P377+'DES-TRIAL-BAL-2021'!P377+'DMP-TRIAL-BAL-2021'!P377</f>
        <v>0</v>
      </c>
      <c r="X377" s="587">
        <f>+'NF-KSF-TRIAL-BAL-2021'!Q377+'RA-TRIAL-BAL-2021'!Q377+'DES-TRIAL-BAL-2021'!Q377+'DMP-TRIAL-BAL-2021'!Q377</f>
        <v>0</v>
      </c>
      <c r="Y377" s="586">
        <f>+'NF-KSF-TRIAL-BAL-2021'!R377+'RA-TRIAL-BAL-2021'!R377+'DES-TRIAL-BAL-2021'!R377+'DMP-TRIAL-BAL-2021'!R377</f>
        <v>0</v>
      </c>
      <c r="Z377" s="587">
        <f>+'NF-KSF-TRIAL-BAL-2021'!S377+'RA-TRIAL-BAL-2021'!S377+'DES-TRIAL-BAL-2021'!S377+'DMP-TRIAL-BAL-2021'!S377</f>
        <v>0</v>
      </c>
      <c r="AA377" s="588">
        <f>+'NF-KSF-TRIAL-BAL-2021'!T377+'RA-TRIAL-BAL-2021'!T377+'DES-TRIAL-BAL-2021'!T377+'DMP-TRIAL-BAL-2021'!T377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+'NF-KSF-TRIAL-BAL-2021'!O378+'RA-TRIAL-BAL-2021'!O378+'DES-TRIAL-BAL-2021'!O378+'DMP-TRIAL-BAL-2021'!O378</f>
        <v>0</v>
      </c>
      <c r="W378" s="529">
        <f>+'NF-KSF-TRIAL-BAL-2021'!P378+'RA-TRIAL-BAL-2021'!P378+'DES-TRIAL-BAL-2021'!P378+'DMP-TRIAL-BAL-2021'!P378</f>
        <v>0</v>
      </c>
      <c r="X378" s="587">
        <f>+'NF-KSF-TRIAL-BAL-2021'!Q378+'RA-TRIAL-BAL-2021'!Q378+'DES-TRIAL-BAL-2021'!Q378+'DMP-TRIAL-BAL-2021'!Q378</f>
        <v>0</v>
      </c>
      <c r="Y378" s="586">
        <f>+'NF-KSF-TRIAL-BAL-2021'!R378+'RA-TRIAL-BAL-2021'!R378+'DES-TRIAL-BAL-2021'!R378+'DMP-TRIAL-BAL-2021'!R378</f>
        <v>0</v>
      </c>
      <c r="Z378" s="587">
        <f>+'NF-KSF-TRIAL-BAL-2021'!S378+'RA-TRIAL-BAL-2021'!S378+'DES-TRIAL-BAL-2021'!S378+'DMP-TRIAL-BAL-2021'!S378</f>
        <v>0</v>
      </c>
      <c r="AA378" s="588">
        <f>+'NF-KSF-TRIAL-BAL-2021'!T378+'RA-TRIAL-BAL-2021'!T378+'DES-TRIAL-BAL-2021'!T378+'DMP-TRIAL-BAL-2021'!T378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+'NF-KSF-TRIAL-BAL-2021'!O379+'RA-TRIAL-BAL-2021'!O379+'DES-TRIAL-BAL-2021'!O379+'DMP-TRIAL-BAL-2021'!O379</f>
        <v>0</v>
      </c>
      <c r="W379" s="529">
        <f>+'NF-KSF-TRIAL-BAL-2021'!P379+'RA-TRIAL-BAL-2021'!P379+'DES-TRIAL-BAL-2021'!P379+'DMP-TRIAL-BAL-2021'!P379</f>
        <v>0</v>
      </c>
      <c r="X379" s="587">
        <f>+'NF-KSF-TRIAL-BAL-2021'!Q379+'RA-TRIAL-BAL-2021'!Q379+'DES-TRIAL-BAL-2021'!Q379+'DMP-TRIAL-BAL-2021'!Q379</f>
        <v>0</v>
      </c>
      <c r="Y379" s="586">
        <f>+'NF-KSF-TRIAL-BAL-2021'!R379+'RA-TRIAL-BAL-2021'!R379+'DES-TRIAL-BAL-2021'!R379+'DMP-TRIAL-BAL-2021'!R379</f>
        <v>0</v>
      </c>
      <c r="Z379" s="587">
        <f>+'NF-KSF-TRIAL-BAL-2021'!S379+'RA-TRIAL-BAL-2021'!S379+'DES-TRIAL-BAL-2021'!S379+'DMP-TRIAL-BAL-2021'!S379</f>
        <v>0</v>
      </c>
      <c r="AA379" s="588">
        <f>+'NF-KSF-TRIAL-BAL-2021'!T379+'RA-TRIAL-BAL-2021'!T379+'DES-TRIAL-BAL-2021'!T379+'DMP-TRIAL-BAL-2021'!T379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+'NF-KSF-TRIAL-BAL-2021'!O380+'RA-TRIAL-BAL-2021'!O380+'DES-TRIAL-BAL-2021'!O380+'DMP-TRIAL-BAL-2021'!O380</f>
        <v>0</v>
      </c>
      <c r="W380" s="529">
        <f>+'NF-KSF-TRIAL-BAL-2021'!P380+'RA-TRIAL-BAL-2021'!P380+'DES-TRIAL-BAL-2021'!P380+'DMP-TRIAL-BAL-2021'!P380</f>
        <v>0</v>
      </c>
      <c r="X380" s="587">
        <f>+'NF-KSF-TRIAL-BAL-2021'!Q380+'RA-TRIAL-BAL-2021'!Q380+'DES-TRIAL-BAL-2021'!Q380+'DMP-TRIAL-BAL-2021'!Q380</f>
        <v>0</v>
      </c>
      <c r="Y380" s="586">
        <f>+'NF-KSF-TRIAL-BAL-2021'!R380+'RA-TRIAL-BAL-2021'!R380+'DES-TRIAL-BAL-2021'!R380+'DMP-TRIAL-BAL-2021'!R380</f>
        <v>0</v>
      </c>
      <c r="Z380" s="587">
        <f>+'NF-KSF-TRIAL-BAL-2021'!S380+'RA-TRIAL-BAL-2021'!S380+'DES-TRIAL-BAL-2021'!S380+'DMP-TRIAL-BAL-2021'!S380</f>
        <v>0</v>
      </c>
      <c r="AA380" s="588">
        <f>+'NF-KSF-TRIAL-BAL-2021'!T380+'RA-TRIAL-BAL-2021'!T380+'DES-TRIAL-BAL-2021'!T380+'DMP-TRIAL-BAL-2021'!T380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+'NF-KSF-TRIAL-BAL-2021'!O381+'RA-TRIAL-BAL-2021'!O381+'DES-TRIAL-BAL-2021'!O381+'DMP-TRIAL-BAL-2021'!O381</f>
        <v>0</v>
      </c>
      <c r="W381" s="529">
        <f>+'NF-KSF-TRIAL-BAL-2021'!P381+'RA-TRIAL-BAL-2021'!P381+'DES-TRIAL-BAL-2021'!P381+'DMP-TRIAL-BAL-2021'!P381</f>
        <v>0</v>
      </c>
      <c r="X381" s="587">
        <f>+'NF-KSF-TRIAL-BAL-2021'!Q381+'RA-TRIAL-BAL-2021'!Q381+'DES-TRIAL-BAL-2021'!Q381+'DMP-TRIAL-BAL-2021'!Q381</f>
        <v>0</v>
      </c>
      <c r="Y381" s="586">
        <f>+'NF-KSF-TRIAL-BAL-2021'!R381+'RA-TRIAL-BAL-2021'!R381+'DES-TRIAL-BAL-2021'!R381+'DMP-TRIAL-BAL-2021'!R381</f>
        <v>0</v>
      </c>
      <c r="Z381" s="587">
        <f>+'NF-KSF-TRIAL-BAL-2021'!S381+'RA-TRIAL-BAL-2021'!S381+'DES-TRIAL-BAL-2021'!S381+'DMP-TRIAL-BAL-2021'!S381</f>
        <v>0</v>
      </c>
      <c r="AA381" s="588">
        <f>+'NF-KSF-TRIAL-BAL-2021'!T381+'RA-TRIAL-BAL-2021'!T381+'DES-TRIAL-BAL-2021'!T381+'DMP-TRIAL-BAL-2021'!T381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+'NF-KSF-TRIAL-BAL-2021'!O382+'RA-TRIAL-BAL-2021'!O382+'DES-TRIAL-BAL-2021'!O382+'DMP-TRIAL-BAL-2021'!O382</f>
        <v>0</v>
      </c>
      <c r="W382" s="542">
        <f>+'NF-KSF-TRIAL-BAL-2021'!P382+'RA-TRIAL-BAL-2021'!P382+'DES-TRIAL-BAL-2021'!P382+'DMP-TRIAL-BAL-2021'!P382</f>
        <v>0</v>
      </c>
      <c r="X382" s="602">
        <f>+'NF-KSF-TRIAL-BAL-2021'!Q382+'RA-TRIAL-BAL-2021'!Q382+'DES-TRIAL-BAL-2021'!Q382+'DMP-TRIAL-BAL-2021'!Q382</f>
        <v>0</v>
      </c>
      <c r="Y382" s="601">
        <f>+'NF-KSF-TRIAL-BAL-2021'!R382+'RA-TRIAL-BAL-2021'!R382+'DES-TRIAL-BAL-2021'!R382+'DMP-TRIAL-BAL-2021'!R382</f>
        <v>0</v>
      </c>
      <c r="Z382" s="602">
        <f>+'NF-KSF-TRIAL-BAL-2021'!S382+'RA-TRIAL-BAL-2021'!S382+'DES-TRIAL-BAL-2021'!S382+'DMP-TRIAL-BAL-2021'!S382</f>
        <v>0</v>
      </c>
      <c r="AA382" s="603">
        <f>+'NF-KSF-TRIAL-BAL-2021'!T382+'RA-TRIAL-BAL-2021'!T382+'DES-TRIAL-BAL-2021'!T382+'DMP-TRIAL-BAL-2021'!T382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284621.25</v>
      </c>
      <c r="R384" s="324">
        <v>23855.88</v>
      </c>
      <c r="S384" s="326">
        <f t="shared" ref="S384:S401" si="213">+IF(ABS(+O384+Q384)&gt;=ABS(P384+R384),+O384-P384+Q384-R384,0)</f>
        <v>260765.37</v>
      </c>
      <c r="T384" s="327">
        <f t="shared" ref="T384:T401" si="214">+IF(ABS(+O384+Q384)&lt;=ABS(P384+R384),-O384+P384-Q384+R384,0)</f>
        <v>0</v>
      </c>
      <c r="U384" s="51"/>
      <c r="V384" s="543">
        <f>+'NF-KSF-TRIAL-BAL-2021'!O384+'RA-TRIAL-BAL-2021'!O384+'DES-TRIAL-BAL-2021'!O384+'DMP-TRIAL-BAL-2021'!O384</f>
        <v>0</v>
      </c>
      <c r="W384" s="526">
        <f>+'NF-KSF-TRIAL-BAL-2021'!P384+'RA-TRIAL-BAL-2021'!P384+'DES-TRIAL-BAL-2021'!P384+'DMP-TRIAL-BAL-2021'!P384</f>
        <v>0</v>
      </c>
      <c r="X384" s="525">
        <f>+'NF-KSF-TRIAL-BAL-2021'!Q384+'RA-TRIAL-BAL-2021'!Q384+'DES-TRIAL-BAL-2021'!Q384+'DMP-TRIAL-BAL-2021'!Q384</f>
        <v>3672.11</v>
      </c>
      <c r="Y384" s="526">
        <f>+'NF-KSF-TRIAL-BAL-2021'!R384+'RA-TRIAL-BAL-2021'!R384+'DES-TRIAL-BAL-2021'!R384+'DMP-TRIAL-BAL-2021'!R384</f>
        <v>0</v>
      </c>
      <c r="Z384" s="525">
        <f>+'NF-KSF-TRIAL-BAL-2021'!S384+'RA-TRIAL-BAL-2021'!S384+'DES-TRIAL-BAL-2021'!S384+'DMP-TRIAL-BAL-2021'!S384</f>
        <v>3672.11</v>
      </c>
      <c r="AA384" s="527">
        <f>+'NF-KSF-TRIAL-BAL-2021'!T384+'RA-TRIAL-BAL-2021'!T384+'DES-TRIAL-BAL-2021'!T384+'DMP-TRIAL-BAL-2021'!T384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288293.36</v>
      </c>
      <c r="AN384" s="970">
        <f t="shared" si="217"/>
        <v>23855.88</v>
      </c>
      <c r="AO384" s="326">
        <f t="shared" ref="AO384:AO415" si="218">+S384+Z384+AG384</f>
        <v>264437.48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>
        <v>11501.9</v>
      </c>
      <c r="R385" s="324">
        <v>74.81</v>
      </c>
      <c r="S385" s="27">
        <f t="shared" si="213"/>
        <v>11427.09</v>
      </c>
      <c r="T385" s="28">
        <f t="shared" si="214"/>
        <v>0</v>
      </c>
      <c r="U385" s="51"/>
      <c r="V385" s="541">
        <f>+'NF-KSF-TRIAL-BAL-2021'!O385+'RA-TRIAL-BAL-2021'!O385+'DES-TRIAL-BAL-2021'!O385+'DMP-TRIAL-BAL-2021'!O385</f>
        <v>0</v>
      </c>
      <c r="W385" s="529">
        <f>+'NF-KSF-TRIAL-BAL-2021'!P385+'RA-TRIAL-BAL-2021'!P385+'DES-TRIAL-BAL-2021'!P385+'DMP-TRIAL-BAL-2021'!P385</f>
        <v>0</v>
      </c>
      <c r="X385" s="528">
        <f>+'NF-KSF-TRIAL-BAL-2021'!Q385+'RA-TRIAL-BAL-2021'!Q385+'DES-TRIAL-BAL-2021'!Q385+'DMP-TRIAL-BAL-2021'!Q385</f>
        <v>8479.25</v>
      </c>
      <c r="Y385" s="529">
        <f>+'NF-KSF-TRIAL-BAL-2021'!R385+'RA-TRIAL-BAL-2021'!R385+'DES-TRIAL-BAL-2021'!R385+'DMP-TRIAL-BAL-2021'!R385</f>
        <v>0</v>
      </c>
      <c r="Z385" s="528">
        <f>+'NF-KSF-TRIAL-BAL-2021'!S385+'RA-TRIAL-BAL-2021'!S385+'DES-TRIAL-BAL-2021'!S385+'DMP-TRIAL-BAL-2021'!S385</f>
        <v>8479.25</v>
      </c>
      <c r="AA385" s="347">
        <f>+'NF-KSF-TRIAL-BAL-2021'!T385+'RA-TRIAL-BAL-2021'!T385+'DES-TRIAL-BAL-2021'!T385+'DMP-TRIAL-BAL-2021'!T385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19981.150000000001</v>
      </c>
      <c r="AN385" s="970">
        <f t="shared" si="217"/>
        <v>74.81</v>
      </c>
      <c r="AO385" s="326">
        <f t="shared" si="218"/>
        <v>19906.34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133126.43</v>
      </c>
      <c r="R386" s="324">
        <v>105.05</v>
      </c>
      <c r="S386" s="27">
        <f t="shared" si="213"/>
        <v>133021.38</v>
      </c>
      <c r="T386" s="28">
        <f t="shared" si="214"/>
        <v>0</v>
      </c>
      <c r="U386" s="51"/>
      <c r="V386" s="541">
        <f>+'NF-KSF-TRIAL-BAL-2021'!O386+'RA-TRIAL-BAL-2021'!O386+'DES-TRIAL-BAL-2021'!O386+'DMP-TRIAL-BAL-2021'!O386</f>
        <v>0</v>
      </c>
      <c r="W386" s="529">
        <f>+'NF-KSF-TRIAL-BAL-2021'!P386+'RA-TRIAL-BAL-2021'!P386+'DES-TRIAL-BAL-2021'!P386+'DMP-TRIAL-BAL-2021'!P386</f>
        <v>0</v>
      </c>
      <c r="X386" s="528">
        <f>+'NF-KSF-TRIAL-BAL-2021'!Q386+'RA-TRIAL-BAL-2021'!Q386+'DES-TRIAL-BAL-2021'!Q386+'DMP-TRIAL-BAL-2021'!Q386</f>
        <v>65880</v>
      </c>
      <c r="Y386" s="529">
        <f>+'NF-KSF-TRIAL-BAL-2021'!R386+'RA-TRIAL-BAL-2021'!R386+'DES-TRIAL-BAL-2021'!R386+'DMP-TRIAL-BAL-2021'!R386</f>
        <v>0</v>
      </c>
      <c r="Z386" s="528">
        <f>+'NF-KSF-TRIAL-BAL-2021'!S386+'RA-TRIAL-BAL-2021'!S386+'DES-TRIAL-BAL-2021'!S386+'DMP-TRIAL-BAL-2021'!S386</f>
        <v>65880</v>
      </c>
      <c r="AA386" s="347">
        <f>+'NF-KSF-TRIAL-BAL-2021'!T386+'RA-TRIAL-BAL-2021'!T386+'DES-TRIAL-BAL-2021'!T386+'DMP-TRIAL-BAL-2021'!T386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199006.43</v>
      </c>
      <c r="AN386" s="970">
        <f t="shared" si="217"/>
        <v>105.05</v>
      </c>
      <c r="AO386" s="326">
        <f t="shared" si="218"/>
        <v>198901.38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>
        <v>165.96</v>
      </c>
      <c r="R387" s="324"/>
      <c r="S387" s="27">
        <f t="shared" si="213"/>
        <v>165.96</v>
      </c>
      <c r="T387" s="28">
        <f t="shared" si="214"/>
        <v>0</v>
      </c>
      <c r="U387" s="51"/>
      <c r="V387" s="541">
        <f>+'NF-KSF-TRIAL-BAL-2021'!O387+'RA-TRIAL-BAL-2021'!O387+'DES-TRIAL-BAL-2021'!O387+'DMP-TRIAL-BAL-2021'!O387</f>
        <v>0</v>
      </c>
      <c r="W387" s="529">
        <f>+'NF-KSF-TRIAL-BAL-2021'!P387+'RA-TRIAL-BAL-2021'!P387+'DES-TRIAL-BAL-2021'!P387+'DMP-TRIAL-BAL-2021'!P387</f>
        <v>0</v>
      </c>
      <c r="X387" s="528">
        <f>+'NF-KSF-TRIAL-BAL-2021'!Q387+'RA-TRIAL-BAL-2021'!Q387+'DES-TRIAL-BAL-2021'!Q387+'DMP-TRIAL-BAL-2021'!Q387</f>
        <v>0</v>
      </c>
      <c r="Y387" s="529">
        <f>+'NF-KSF-TRIAL-BAL-2021'!R387+'RA-TRIAL-BAL-2021'!R387+'DES-TRIAL-BAL-2021'!R387+'DMP-TRIAL-BAL-2021'!R387</f>
        <v>0</v>
      </c>
      <c r="Z387" s="528">
        <f>+'NF-KSF-TRIAL-BAL-2021'!S387+'RA-TRIAL-BAL-2021'!S387+'DES-TRIAL-BAL-2021'!S387+'DMP-TRIAL-BAL-2021'!S387</f>
        <v>0</v>
      </c>
      <c r="AA387" s="347">
        <f>+'NF-KSF-TRIAL-BAL-2021'!T387+'RA-TRIAL-BAL-2021'!T387+'DES-TRIAL-BAL-2021'!T387+'DMP-TRIAL-BAL-2021'!T387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165.96</v>
      </c>
      <c r="AN387" s="970">
        <f t="shared" si="217"/>
        <v>0</v>
      </c>
      <c r="AO387" s="326">
        <f t="shared" si="218"/>
        <v>165.96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13219.43</v>
      </c>
      <c r="R388" s="324"/>
      <c r="S388" s="27">
        <f t="shared" si="213"/>
        <v>13219.43</v>
      </c>
      <c r="T388" s="28">
        <f t="shared" si="214"/>
        <v>0</v>
      </c>
      <c r="U388" s="51"/>
      <c r="V388" s="541">
        <f>+'NF-KSF-TRIAL-BAL-2021'!O388+'RA-TRIAL-BAL-2021'!O388+'DES-TRIAL-BAL-2021'!O388+'DMP-TRIAL-BAL-2021'!O388</f>
        <v>0</v>
      </c>
      <c r="W388" s="529">
        <f>+'NF-KSF-TRIAL-BAL-2021'!P388+'RA-TRIAL-BAL-2021'!P388+'DES-TRIAL-BAL-2021'!P388+'DMP-TRIAL-BAL-2021'!P388</f>
        <v>0</v>
      </c>
      <c r="X388" s="528">
        <f>+'NF-KSF-TRIAL-BAL-2021'!Q388+'RA-TRIAL-BAL-2021'!Q388+'DES-TRIAL-BAL-2021'!Q388+'DMP-TRIAL-BAL-2021'!Q388</f>
        <v>0</v>
      </c>
      <c r="Y388" s="529">
        <f>+'NF-KSF-TRIAL-BAL-2021'!R388+'RA-TRIAL-BAL-2021'!R388+'DES-TRIAL-BAL-2021'!R388+'DMP-TRIAL-BAL-2021'!R388</f>
        <v>0</v>
      </c>
      <c r="Z388" s="528">
        <f>+'NF-KSF-TRIAL-BAL-2021'!S388+'RA-TRIAL-BAL-2021'!S388+'DES-TRIAL-BAL-2021'!S388+'DMP-TRIAL-BAL-2021'!S388</f>
        <v>0</v>
      </c>
      <c r="AA388" s="347">
        <f>+'NF-KSF-TRIAL-BAL-2021'!T388+'RA-TRIAL-BAL-2021'!T388+'DES-TRIAL-BAL-2021'!T388+'DMP-TRIAL-BAL-2021'!T388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13219.43</v>
      </c>
      <c r="AN388" s="970">
        <f t="shared" si="217"/>
        <v>0</v>
      </c>
      <c r="AO388" s="326">
        <f t="shared" si="218"/>
        <v>13219.43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3088.4</v>
      </c>
      <c r="R389" s="324"/>
      <c r="S389" s="27">
        <f t="shared" si="213"/>
        <v>3088.4</v>
      </c>
      <c r="T389" s="28">
        <f t="shared" si="214"/>
        <v>0</v>
      </c>
      <c r="U389" s="51"/>
      <c r="V389" s="541">
        <f>+'NF-KSF-TRIAL-BAL-2021'!O389+'RA-TRIAL-BAL-2021'!O389+'DES-TRIAL-BAL-2021'!O389+'DMP-TRIAL-BAL-2021'!O389</f>
        <v>0</v>
      </c>
      <c r="W389" s="529">
        <f>+'NF-KSF-TRIAL-BAL-2021'!P389+'RA-TRIAL-BAL-2021'!P389+'DES-TRIAL-BAL-2021'!P389+'DMP-TRIAL-BAL-2021'!P389</f>
        <v>0</v>
      </c>
      <c r="X389" s="528">
        <f>+'NF-KSF-TRIAL-BAL-2021'!Q389+'RA-TRIAL-BAL-2021'!Q389+'DES-TRIAL-BAL-2021'!Q389+'DMP-TRIAL-BAL-2021'!Q389</f>
        <v>0</v>
      </c>
      <c r="Y389" s="529">
        <f>+'NF-KSF-TRIAL-BAL-2021'!R389+'RA-TRIAL-BAL-2021'!R389+'DES-TRIAL-BAL-2021'!R389+'DMP-TRIAL-BAL-2021'!R389</f>
        <v>0</v>
      </c>
      <c r="Z389" s="528">
        <f>+'NF-KSF-TRIAL-BAL-2021'!S389+'RA-TRIAL-BAL-2021'!S389+'DES-TRIAL-BAL-2021'!S389+'DMP-TRIAL-BAL-2021'!S389</f>
        <v>0</v>
      </c>
      <c r="AA389" s="347">
        <f>+'NF-KSF-TRIAL-BAL-2021'!T389+'RA-TRIAL-BAL-2021'!T389+'DES-TRIAL-BAL-2021'!T389+'DMP-TRIAL-BAL-2021'!T389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3088.4</v>
      </c>
      <c r="AN389" s="970">
        <f t="shared" si="217"/>
        <v>0</v>
      </c>
      <c r="AO389" s="326">
        <f t="shared" si="218"/>
        <v>3088.4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>
        <v>1208</v>
      </c>
      <c r="R390" s="324"/>
      <c r="S390" s="27">
        <f t="shared" si="213"/>
        <v>1208</v>
      </c>
      <c r="T390" s="28">
        <f t="shared" si="214"/>
        <v>0</v>
      </c>
      <c r="U390" s="51"/>
      <c r="V390" s="541">
        <f>+'NF-KSF-TRIAL-BAL-2021'!O390+'RA-TRIAL-BAL-2021'!O390+'DES-TRIAL-BAL-2021'!O390+'DMP-TRIAL-BAL-2021'!O390</f>
        <v>0</v>
      </c>
      <c r="W390" s="529">
        <f>+'NF-KSF-TRIAL-BAL-2021'!P390+'RA-TRIAL-BAL-2021'!P390+'DES-TRIAL-BAL-2021'!P390+'DMP-TRIAL-BAL-2021'!P390</f>
        <v>0</v>
      </c>
      <c r="X390" s="528">
        <f>+'NF-KSF-TRIAL-BAL-2021'!Q390+'RA-TRIAL-BAL-2021'!Q390+'DES-TRIAL-BAL-2021'!Q390+'DMP-TRIAL-BAL-2021'!Q390</f>
        <v>0</v>
      </c>
      <c r="Y390" s="529">
        <f>+'NF-KSF-TRIAL-BAL-2021'!R390+'RA-TRIAL-BAL-2021'!R390+'DES-TRIAL-BAL-2021'!R390+'DMP-TRIAL-BAL-2021'!R390</f>
        <v>0</v>
      </c>
      <c r="Z390" s="528">
        <f>+'NF-KSF-TRIAL-BAL-2021'!S390+'RA-TRIAL-BAL-2021'!S390+'DES-TRIAL-BAL-2021'!S390+'DMP-TRIAL-BAL-2021'!S390</f>
        <v>0</v>
      </c>
      <c r="AA390" s="347">
        <f>+'NF-KSF-TRIAL-BAL-2021'!T390+'RA-TRIAL-BAL-2021'!T390+'DES-TRIAL-BAL-2021'!T390+'DMP-TRIAL-BAL-2021'!T390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1208</v>
      </c>
      <c r="AN390" s="970">
        <f t="shared" si="217"/>
        <v>0</v>
      </c>
      <c r="AO390" s="326">
        <f t="shared" si="218"/>
        <v>1208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>
        <v>3347.87</v>
      </c>
      <c r="R391" s="324"/>
      <c r="S391" s="27">
        <f t="shared" si="213"/>
        <v>3347.87</v>
      </c>
      <c r="T391" s="28">
        <f t="shared" si="214"/>
        <v>0</v>
      </c>
      <c r="U391" s="51"/>
      <c r="V391" s="541">
        <f>+'NF-KSF-TRIAL-BAL-2021'!O391+'RA-TRIAL-BAL-2021'!O391+'DES-TRIAL-BAL-2021'!O391+'DMP-TRIAL-BAL-2021'!O391</f>
        <v>0</v>
      </c>
      <c r="W391" s="529">
        <f>+'NF-KSF-TRIAL-BAL-2021'!P391+'RA-TRIAL-BAL-2021'!P391+'DES-TRIAL-BAL-2021'!P391+'DMP-TRIAL-BAL-2021'!P391</f>
        <v>0</v>
      </c>
      <c r="X391" s="528">
        <f>+'NF-KSF-TRIAL-BAL-2021'!Q391+'RA-TRIAL-BAL-2021'!Q391+'DES-TRIAL-BAL-2021'!Q391+'DMP-TRIAL-BAL-2021'!Q391</f>
        <v>362.88</v>
      </c>
      <c r="Y391" s="529">
        <f>+'NF-KSF-TRIAL-BAL-2021'!R391+'RA-TRIAL-BAL-2021'!R391+'DES-TRIAL-BAL-2021'!R391+'DMP-TRIAL-BAL-2021'!R391</f>
        <v>0</v>
      </c>
      <c r="Z391" s="528">
        <f>+'NF-KSF-TRIAL-BAL-2021'!S391+'RA-TRIAL-BAL-2021'!S391+'DES-TRIAL-BAL-2021'!S391+'DMP-TRIAL-BAL-2021'!S391</f>
        <v>362.88</v>
      </c>
      <c r="AA391" s="347">
        <f>+'NF-KSF-TRIAL-BAL-2021'!T391+'RA-TRIAL-BAL-2021'!T391+'DES-TRIAL-BAL-2021'!T391+'DMP-TRIAL-BAL-2021'!T391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3710.75</v>
      </c>
      <c r="AN391" s="970">
        <f t="shared" si="217"/>
        <v>0</v>
      </c>
      <c r="AO391" s="326">
        <f t="shared" si="218"/>
        <v>3710.75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>
        <v>15878.82</v>
      </c>
      <c r="R392" s="324"/>
      <c r="S392" s="27">
        <f t="shared" si="213"/>
        <v>15878.82</v>
      </c>
      <c r="T392" s="28">
        <f t="shared" si="214"/>
        <v>0</v>
      </c>
      <c r="U392" s="51"/>
      <c r="V392" s="541">
        <f>+'NF-KSF-TRIAL-BAL-2021'!O392+'RA-TRIAL-BAL-2021'!O392+'DES-TRIAL-BAL-2021'!O392+'DMP-TRIAL-BAL-2021'!O392</f>
        <v>0</v>
      </c>
      <c r="W392" s="529">
        <f>+'NF-KSF-TRIAL-BAL-2021'!P392+'RA-TRIAL-BAL-2021'!P392+'DES-TRIAL-BAL-2021'!P392+'DMP-TRIAL-BAL-2021'!P392</f>
        <v>0</v>
      </c>
      <c r="X392" s="528">
        <f>+'NF-KSF-TRIAL-BAL-2021'!Q392+'RA-TRIAL-BAL-2021'!Q392+'DES-TRIAL-BAL-2021'!Q392+'DMP-TRIAL-BAL-2021'!Q392</f>
        <v>0</v>
      </c>
      <c r="Y392" s="529">
        <f>+'NF-KSF-TRIAL-BAL-2021'!R392+'RA-TRIAL-BAL-2021'!R392+'DES-TRIAL-BAL-2021'!R392+'DMP-TRIAL-BAL-2021'!R392</f>
        <v>0</v>
      </c>
      <c r="Z392" s="528">
        <f>+'NF-KSF-TRIAL-BAL-2021'!S392+'RA-TRIAL-BAL-2021'!S392+'DES-TRIAL-BAL-2021'!S392+'DMP-TRIAL-BAL-2021'!S392</f>
        <v>0</v>
      </c>
      <c r="AA392" s="347">
        <f>+'NF-KSF-TRIAL-BAL-2021'!T392+'RA-TRIAL-BAL-2021'!T392+'DES-TRIAL-BAL-2021'!T392+'DMP-TRIAL-BAL-2021'!T392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15878.82</v>
      </c>
      <c r="AN392" s="970">
        <f t="shared" si="217"/>
        <v>0</v>
      </c>
      <c r="AO392" s="326">
        <f t="shared" si="218"/>
        <v>15878.82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149177.31</v>
      </c>
      <c r="R393" s="324">
        <v>250</v>
      </c>
      <c r="S393" s="27">
        <f t="shared" si="213"/>
        <v>148927.31</v>
      </c>
      <c r="T393" s="28">
        <f t="shared" si="214"/>
        <v>0</v>
      </c>
      <c r="U393" s="51"/>
      <c r="V393" s="541">
        <f>+'NF-KSF-TRIAL-BAL-2021'!O393+'RA-TRIAL-BAL-2021'!O393+'DES-TRIAL-BAL-2021'!O393+'DMP-TRIAL-BAL-2021'!O393</f>
        <v>0</v>
      </c>
      <c r="W393" s="529">
        <f>+'NF-KSF-TRIAL-BAL-2021'!P393+'RA-TRIAL-BAL-2021'!P393+'DES-TRIAL-BAL-2021'!P393+'DMP-TRIAL-BAL-2021'!P393</f>
        <v>0</v>
      </c>
      <c r="X393" s="528">
        <f>+'NF-KSF-TRIAL-BAL-2021'!Q393+'RA-TRIAL-BAL-2021'!Q393+'DES-TRIAL-BAL-2021'!Q393+'DMP-TRIAL-BAL-2021'!Q393</f>
        <v>35315.919999999998</v>
      </c>
      <c r="Y393" s="529">
        <f>+'NF-KSF-TRIAL-BAL-2021'!R393+'RA-TRIAL-BAL-2021'!R393+'DES-TRIAL-BAL-2021'!R393+'DMP-TRIAL-BAL-2021'!R393</f>
        <v>0</v>
      </c>
      <c r="Z393" s="528">
        <f>+'NF-KSF-TRIAL-BAL-2021'!S393+'RA-TRIAL-BAL-2021'!S393+'DES-TRIAL-BAL-2021'!S393+'DMP-TRIAL-BAL-2021'!S393</f>
        <v>35315.919999999998</v>
      </c>
      <c r="AA393" s="347">
        <f>+'NF-KSF-TRIAL-BAL-2021'!T393+'RA-TRIAL-BAL-2021'!T393+'DES-TRIAL-BAL-2021'!T393+'DMP-TRIAL-BAL-2021'!T393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184493.23</v>
      </c>
      <c r="AN393" s="970">
        <f t="shared" si="217"/>
        <v>250</v>
      </c>
      <c r="AO393" s="326">
        <f t="shared" si="218"/>
        <v>184243.22999999998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>
        <v>75753.06</v>
      </c>
      <c r="R394" s="324"/>
      <c r="S394" s="27">
        <f t="shared" si="213"/>
        <v>75753.06</v>
      </c>
      <c r="T394" s="28">
        <f t="shared" si="214"/>
        <v>0</v>
      </c>
      <c r="U394" s="51"/>
      <c r="V394" s="541">
        <f>+'NF-KSF-TRIAL-BAL-2021'!O394+'RA-TRIAL-BAL-2021'!O394+'DES-TRIAL-BAL-2021'!O394+'DMP-TRIAL-BAL-2021'!O394</f>
        <v>0</v>
      </c>
      <c r="W394" s="529">
        <f>+'NF-KSF-TRIAL-BAL-2021'!P394+'RA-TRIAL-BAL-2021'!P394+'DES-TRIAL-BAL-2021'!P394+'DMP-TRIAL-BAL-2021'!P394</f>
        <v>0</v>
      </c>
      <c r="X394" s="528">
        <f>+'NF-KSF-TRIAL-BAL-2021'!Q394+'RA-TRIAL-BAL-2021'!Q394+'DES-TRIAL-BAL-2021'!Q394+'DMP-TRIAL-BAL-2021'!Q394</f>
        <v>0</v>
      </c>
      <c r="Y394" s="529">
        <f>+'NF-KSF-TRIAL-BAL-2021'!R394+'RA-TRIAL-BAL-2021'!R394+'DES-TRIAL-BAL-2021'!R394+'DMP-TRIAL-BAL-2021'!R394</f>
        <v>0</v>
      </c>
      <c r="Z394" s="528">
        <f>+'NF-KSF-TRIAL-BAL-2021'!S394+'RA-TRIAL-BAL-2021'!S394+'DES-TRIAL-BAL-2021'!S394+'DMP-TRIAL-BAL-2021'!S394</f>
        <v>0</v>
      </c>
      <c r="AA394" s="347">
        <f>+'NF-KSF-TRIAL-BAL-2021'!T394+'RA-TRIAL-BAL-2021'!T394+'DES-TRIAL-BAL-2021'!T394+'DMP-TRIAL-BAL-2021'!T394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75753.06</v>
      </c>
      <c r="AN394" s="970">
        <f t="shared" si="217"/>
        <v>0</v>
      </c>
      <c r="AO394" s="326">
        <f t="shared" si="218"/>
        <v>75753.06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>
        <v>2378.44</v>
      </c>
      <c r="R395" s="324"/>
      <c r="S395" s="27">
        <f t="shared" si="213"/>
        <v>2378.44</v>
      </c>
      <c r="T395" s="28">
        <f t="shared" si="214"/>
        <v>0</v>
      </c>
      <c r="U395" s="51"/>
      <c r="V395" s="541">
        <f>+'NF-KSF-TRIAL-BAL-2021'!O395+'RA-TRIAL-BAL-2021'!O395+'DES-TRIAL-BAL-2021'!O395+'DMP-TRIAL-BAL-2021'!O395</f>
        <v>0</v>
      </c>
      <c r="W395" s="529">
        <f>+'NF-KSF-TRIAL-BAL-2021'!P395+'RA-TRIAL-BAL-2021'!P395+'DES-TRIAL-BAL-2021'!P395+'DMP-TRIAL-BAL-2021'!P395</f>
        <v>0</v>
      </c>
      <c r="X395" s="528">
        <f>+'NF-KSF-TRIAL-BAL-2021'!Q395+'RA-TRIAL-BAL-2021'!Q395+'DES-TRIAL-BAL-2021'!Q395+'DMP-TRIAL-BAL-2021'!Q395</f>
        <v>0</v>
      </c>
      <c r="Y395" s="529">
        <f>+'NF-KSF-TRIAL-BAL-2021'!R395+'RA-TRIAL-BAL-2021'!R395+'DES-TRIAL-BAL-2021'!R395+'DMP-TRIAL-BAL-2021'!R395</f>
        <v>0</v>
      </c>
      <c r="Z395" s="528">
        <f>+'NF-KSF-TRIAL-BAL-2021'!S395+'RA-TRIAL-BAL-2021'!S395+'DES-TRIAL-BAL-2021'!S395+'DMP-TRIAL-BAL-2021'!S395</f>
        <v>0</v>
      </c>
      <c r="AA395" s="347">
        <f>+'NF-KSF-TRIAL-BAL-2021'!T395+'RA-TRIAL-BAL-2021'!T395+'DES-TRIAL-BAL-2021'!T395+'DMP-TRIAL-BAL-2021'!T395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2378.44</v>
      </c>
      <c r="AN395" s="970">
        <f t="shared" si="217"/>
        <v>0</v>
      </c>
      <c r="AO395" s="326">
        <f t="shared" si="218"/>
        <v>2378.44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29875.21</v>
      </c>
      <c r="R396" s="324">
        <v>108</v>
      </c>
      <c r="S396" s="27">
        <f t="shared" si="213"/>
        <v>29767.21</v>
      </c>
      <c r="T396" s="28">
        <f t="shared" si="214"/>
        <v>0</v>
      </c>
      <c r="U396" s="51"/>
      <c r="V396" s="541">
        <f>+'NF-KSF-TRIAL-BAL-2021'!O396+'RA-TRIAL-BAL-2021'!O396+'DES-TRIAL-BAL-2021'!O396+'DMP-TRIAL-BAL-2021'!O396</f>
        <v>0</v>
      </c>
      <c r="W396" s="529">
        <f>+'NF-KSF-TRIAL-BAL-2021'!P396+'RA-TRIAL-BAL-2021'!P396+'DES-TRIAL-BAL-2021'!P396+'DMP-TRIAL-BAL-2021'!P396</f>
        <v>0</v>
      </c>
      <c r="X396" s="528">
        <f>+'NF-KSF-TRIAL-BAL-2021'!Q396+'RA-TRIAL-BAL-2021'!Q396+'DES-TRIAL-BAL-2021'!Q396+'DMP-TRIAL-BAL-2021'!Q396</f>
        <v>0</v>
      </c>
      <c r="Y396" s="529">
        <f>+'NF-KSF-TRIAL-BAL-2021'!R396+'RA-TRIAL-BAL-2021'!R396+'DES-TRIAL-BAL-2021'!R396+'DMP-TRIAL-BAL-2021'!R396</f>
        <v>0</v>
      </c>
      <c r="Z396" s="528">
        <f>+'NF-KSF-TRIAL-BAL-2021'!S396+'RA-TRIAL-BAL-2021'!S396+'DES-TRIAL-BAL-2021'!S396+'DMP-TRIAL-BAL-2021'!S396</f>
        <v>0</v>
      </c>
      <c r="AA396" s="347">
        <f>+'NF-KSF-TRIAL-BAL-2021'!T396+'RA-TRIAL-BAL-2021'!T396+'DES-TRIAL-BAL-2021'!T396+'DMP-TRIAL-BAL-2021'!T396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29875.21</v>
      </c>
      <c r="AN396" s="970">
        <f t="shared" si="217"/>
        <v>108</v>
      </c>
      <c r="AO396" s="326">
        <f t="shared" si="218"/>
        <v>29767.21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>
        <v>24677</v>
      </c>
      <c r="R397" s="324">
        <v>650</v>
      </c>
      <c r="S397" s="27">
        <f t="shared" si="213"/>
        <v>24027</v>
      </c>
      <c r="T397" s="28">
        <f t="shared" si="214"/>
        <v>0</v>
      </c>
      <c r="U397" s="51"/>
      <c r="V397" s="541">
        <f>+'NF-KSF-TRIAL-BAL-2021'!O397+'RA-TRIAL-BAL-2021'!O397+'DES-TRIAL-BAL-2021'!O397+'DMP-TRIAL-BAL-2021'!O397</f>
        <v>0</v>
      </c>
      <c r="W397" s="529">
        <f>+'NF-KSF-TRIAL-BAL-2021'!P397+'RA-TRIAL-BAL-2021'!P397+'DES-TRIAL-BAL-2021'!P397+'DMP-TRIAL-BAL-2021'!P397</f>
        <v>0</v>
      </c>
      <c r="X397" s="528">
        <f>+'NF-KSF-TRIAL-BAL-2021'!Q397+'RA-TRIAL-BAL-2021'!Q397+'DES-TRIAL-BAL-2021'!Q397+'DMP-TRIAL-BAL-2021'!Q397</f>
        <v>0</v>
      </c>
      <c r="Y397" s="529">
        <f>+'NF-KSF-TRIAL-BAL-2021'!R397+'RA-TRIAL-BAL-2021'!R397+'DES-TRIAL-BAL-2021'!R397+'DMP-TRIAL-BAL-2021'!R397</f>
        <v>0</v>
      </c>
      <c r="Z397" s="528">
        <f>+'NF-KSF-TRIAL-BAL-2021'!S397+'RA-TRIAL-BAL-2021'!S397+'DES-TRIAL-BAL-2021'!S397+'DMP-TRIAL-BAL-2021'!S397</f>
        <v>0</v>
      </c>
      <c r="AA397" s="347">
        <f>+'NF-KSF-TRIAL-BAL-2021'!T397+'RA-TRIAL-BAL-2021'!T397+'DES-TRIAL-BAL-2021'!T397+'DMP-TRIAL-BAL-2021'!T397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24677</v>
      </c>
      <c r="AN397" s="970">
        <f t="shared" si="217"/>
        <v>650</v>
      </c>
      <c r="AO397" s="326">
        <f t="shared" si="218"/>
        <v>24027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>
        <v>10500.47</v>
      </c>
      <c r="R398" s="324"/>
      <c r="S398" s="27">
        <f t="shared" si="213"/>
        <v>10500.47</v>
      </c>
      <c r="T398" s="28">
        <f t="shared" si="214"/>
        <v>0</v>
      </c>
      <c r="U398" s="51"/>
      <c r="V398" s="541">
        <f>+'NF-KSF-TRIAL-BAL-2021'!O398+'RA-TRIAL-BAL-2021'!O398+'DES-TRIAL-BAL-2021'!O398+'DMP-TRIAL-BAL-2021'!O398</f>
        <v>0</v>
      </c>
      <c r="W398" s="529">
        <f>+'NF-KSF-TRIAL-BAL-2021'!P398+'RA-TRIAL-BAL-2021'!P398+'DES-TRIAL-BAL-2021'!P398+'DMP-TRIAL-BAL-2021'!P398</f>
        <v>0</v>
      </c>
      <c r="X398" s="528">
        <f>+'NF-KSF-TRIAL-BAL-2021'!Q398+'RA-TRIAL-BAL-2021'!Q398+'DES-TRIAL-BAL-2021'!Q398+'DMP-TRIAL-BAL-2021'!Q398</f>
        <v>0</v>
      </c>
      <c r="Y398" s="529">
        <f>+'NF-KSF-TRIAL-BAL-2021'!R398+'RA-TRIAL-BAL-2021'!R398+'DES-TRIAL-BAL-2021'!R398+'DMP-TRIAL-BAL-2021'!R398</f>
        <v>0</v>
      </c>
      <c r="Z398" s="528">
        <f>+'NF-KSF-TRIAL-BAL-2021'!S398+'RA-TRIAL-BAL-2021'!S398+'DES-TRIAL-BAL-2021'!S398+'DMP-TRIAL-BAL-2021'!S398</f>
        <v>0</v>
      </c>
      <c r="AA398" s="347">
        <f>+'NF-KSF-TRIAL-BAL-2021'!T398+'RA-TRIAL-BAL-2021'!T398+'DES-TRIAL-BAL-2021'!T398+'DMP-TRIAL-BAL-2021'!T398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10500.47</v>
      </c>
      <c r="AN398" s="970">
        <f t="shared" si="217"/>
        <v>0</v>
      </c>
      <c r="AO398" s="326">
        <f t="shared" si="218"/>
        <v>10500.47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+'NF-KSF-TRIAL-BAL-2021'!O399+'RA-TRIAL-BAL-2021'!O399+'DES-TRIAL-BAL-2021'!O399+'DMP-TRIAL-BAL-2021'!O399</f>
        <v>0</v>
      </c>
      <c r="W399" s="529">
        <f>+'NF-KSF-TRIAL-BAL-2021'!P399+'RA-TRIAL-BAL-2021'!P399+'DES-TRIAL-BAL-2021'!P399+'DMP-TRIAL-BAL-2021'!P399</f>
        <v>0</v>
      </c>
      <c r="X399" s="528">
        <f>+'NF-KSF-TRIAL-BAL-2021'!Q399+'RA-TRIAL-BAL-2021'!Q399+'DES-TRIAL-BAL-2021'!Q399+'DMP-TRIAL-BAL-2021'!Q399</f>
        <v>0</v>
      </c>
      <c r="Y399" s="529">
        <f>+'NF-KSF-TRIAL-BAL-2021'!R399+'RA-TRIAL-BAL-2021'!R399+'DES-TRIAL-BAL-2021'!R399+'DMP-TRIAL-BAL-2021'!R399</f>
        <v>0</v>
      </c>
      <c r="Z399" s="528">
        <f>+'NF-KSF-TRIAL-BAL-2021'!S399+'RA-TRIAL-BAL-2021'!S399+'DES-TRIAL-BAL-2021'!S399+'DMP-TRIAL-BAL-2021'!S399</f>
        <v>0</v>
      </c>
      <c r="AA399" s="347">
        <f>+'NF-KSF-TRIAL-BAL-2021'!T399+'RA-TRIAL-BAL-2021'!T399+'DES-TRIAL-BAL-2021'!T399+'DMP-TRIAL-BAL-2021'!T399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>
        <v>3020</v>
      </c>
      <c r="R400" s="324"/>
      <c r="S400" s="27">
        <f t="shared" si="213"/>
        <v>3020</v>
      </c>
      <c r="T400" s="28">
        <f t="shared" si="214"/>
        <v>0</v>
      </c>
      <c r="U400" s="51"/>
      <c r="V400" s="541">
        <f>+'NF-KSF-TRIAL-BAL-2021'!O400+'RA-TRIAL-BAL-2021'!O400+'DES-TRIAL-BAL-2021'!O400+'DMP-TRIAL-BAL-2021'!O400</f>
        <v>0</v>
      </c>
      <c r="W400" s="529">
        <f>+'NF-KSF-TRIAL-BAL-2021'!P400+'RA-TRIAL-BAL-2021'!P400+'DES-TRIAL-BAL-2021'!P400+'DMP-TRIAL-BAL-2021'!P400</f>
        <v>0</v>
      </c>
      <c r="X400" s="528">
        <f>+'NF-KSF-TRIAL-BAL-2021'!Q400+'RA-TRIAL-BAL-2021'!Q400+'DES-TRIAL-BAL-2021'!Q400+'DMP-TRIAL-BAL-2021'!Q400</f>
        <v>7140</v>
      </c>
      <c r="Y400" s="529">
        <f>+'NF-KSF-TRIAL-BAL-2021'!R400+'RA-TRIAL-BAL-2021'!R400+'DES-TRIAL-BAL-2021'!R400+'DMP-TRIAL-BAL-2021'!R400</f>
        <v>0</v>
      </c>
      <c r="Z400" s="528">
        <f>+'NF-KSF-TRIAL-BAL-2021'!S400+'RA-TRIAL-BAL-2021'!S400+'DES-TRIAL-BAL-2021'!S400+'DMP-TRIAL-BAL-2021'!S400</f>
        <v>7140</v>
      </c>
      <c r="AA400" s="347">
        <f>+'NF-KSF-TRIAL-BAL-2021'!T400+'RA-TRIAL-BAL-2021'!T400+'DES-TRIAL-BAL-2021'!T400+'DMP-TRIAL-BAL-2021'!T400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10160</v>
      </c>
      <c r="AN400" s="970">
        <f t="shared" si="217"/>
        <v>0</v>
      </c>
      <c r="AO400" s="326">
        <f t="shared" si="218"/>
        <v>10160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205919.78</v>
      </c>
      <c r="R401" s="324"/>
      <c r="S401" s="27">
        <f t="shared" si="213"/>
        <v>205919.78</v>
      </c>
      <c r="T401" s="28">
        <f t="shared" si="214"/>
        <v>0</v>
      </c>
      <c r="U401" s="51"/>
      <c r="V401" s="541">
        <f>+'NF-KSF-TRIAL-BAL-2021'!O401+'RA-TRIAL-BAL-2021'!O401+'DES-TRIAL-BAL-2021'!O401+'DMP-TRIAL-BAL-2021'!O401</f>
        <v>0</v>
      </c>
      <c r="W401" s="529">
        <f>+'NF-KSF-TRIAL-BAL-2021'!P401+'RA-TRIAL-BAL-2021'!P401+'DES-TRIAL-BAL-2021'!P401+'DMP-TRIAL-BAL-2021'!P401</f>
        <v>0</v>
      </c>
      <c r="X401" s="528">
        <f>+'NF-KSF-TRIAL-BAL-2021'!Q401+'RA-TRIAL-BAL-2021'!Q401+'DES-TRIAL-BAL-2021'!Q401+'DMP-TRIAL-BAL-2021'!Q401</f>
        <v>36394.229999999996</v>
      </c>
      <c r="Y401" s="529">
        <f>+'NF-KSF-TRIAL-BAL-2021'!R401+'RA-TRIAL-BAL-2021'!R401+'DES-TRIAL-BAL-2021'!R401+'DMP-TRIAL-BAL-2021'!R401</f>
        <v>0</v>
      </c>
      <c r="Z401" s="528">
        <f>+'NF-KSF-TRIAL-BAL-2021'!S401+'RA-TRIAL-BAL-2021'!S401+'DES-TRIAL-BAL-2021'!S401+'DMP-TRIAL-BAL-2021'!S401</f>
        <v>36394.229999999996</v>
      </c>
      <c r="AA401" s="347">
        <f>+'NF-KSF-TRIAL-BAL-2021'!T401+'RA-TRIAL-BAL-2021'!T401+'DES-TRIAL-BAL-2021'!T401+'DMP-TRIAL-BAL-2021'!T401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242314.01</v>
      </c>
      <c r="AN401" s="970">
        <f t="shared" si="217"/>
        <v>0</v>
      </c>
      <c r="AO401" s="326">
        <f t="shared" si="218"/>
        <v>242314.01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11176.04</v>
      </c>
      <c r="R402" s="324"/>
      <c r="S402" s="27">
        <f t="shared" ref="S402:S407" si="224">+IF(ABS(+O402+Q402)&gt;=ABS(P402+R402),+O402-P402+Q402-R402,0)</f>
        <v>11176.04</v>
      </c>
      <c r="T402" s="28">
        <f t="shared" ref="T402:T407" si="225">+IF(ABS(+O402+Q402)&lt;=ABS(P402+R402),-O402+P402-Q402+R402,0)</f>
        <v>0</v>
      </c>
      <c r="U402" s="51"/>
      <c r="V402" s="541">
        <f>+'NF-KSF-TRIAL-BAL-2021'!O402+'RA-TRIAL-BAL-2021'!O402+'DES-TRIAL-BAL-2021'!O402+'DMP-TRIAL-BAL-2021'!O402</f>
        <v>0</v>
      </c>
      <c r="W402" s="529">
        <f>+'NF-KSF-TRIAL-BAL-2021'!P402+'RA-TRIAL-BAL-2021'!P402+'DES-TRIAL-BAL-2021'!P402+'DMP-TRIAL-BAL-2021'!P402</f>
        <v>0</v>
      </c>
      <c r="X402" s="528">
        <f>+'NF-KSF-TRIAL-BAL-2021'!Q402+'RA-TRIAL-BAL-2021'!Q402+'DES-TRIAL-BAL-2021'!Q402+'DMP-TRIAL-BAL-2021'!Q402</f>
        <v>0</v>
      </c>
      <c r="Y402" s="529">
        <f>+'NF-KSF-TRIAL-BAL-2021'!R402+'RA-TRIAL-BAL-2021'!R402+'DES-TRIAL-BAL-2021'!R402+'DMP-TRIAL-BAL-2021'!R402</f>
        <v>0</v>
      </c>
      <c r="Z402" s="528">
        <f>+'NF-KSF-TRIAL-BAL-2021'!S402+'RA-TRIAL-BAL-2021'!S402+'DES-TRIAL-BAL-2021'!S402+'DMP-TRIAL-BAL-2021'!S402</f>
        <v>0</v>
      </c>
      <c r="AA402" s="347">
        <f>+'NF-KSF-TRIAL-BAL-2021'!T402+'RA-TRIAL-BAL-2021'!T402+'DES-TRIAL-BAL-2021'!T402+'DMP-TRIAL-BAL-2021'!T402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11176.04</v>
      </c>
      <c r="AN402" s="2135">
        <f t="shared" ref="AN402:AN409" si="228">+ROUND(+R402+Y402+AF402,2)</f>
        <v>0</v>
      </c>
      <c r="AO402" s="583">
        <f t="shared" si="218"/>
        <v>11176.04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+'NF-KSF-TRIAL-BAL-2021'!O403+'RA-TRIAL-BAL-2021'!O403+'DES-TRIAL-BAL-2021'!O403+'DMP-TRIAL-BAL-2021'!O403</f>
        <v>0</v>
      </c>
      <c r="W403" s="529">
        <f>+'NF-KSF-TRIAL-BAL-2021'!P403+'RA-TRIAL-BAL-2021'!P403+'DES-TRIAL-BAL-2021'!P403+'DMP-TRIAL-BAL-2021'!P403</f>
        <v>0</v>
      </c>
      <c r="X403" s="528">
        <f>+'NF-KSF-TRIAL-BAL-2021'!Q403+'RA-TRIAL-BAL-2021'!Q403+'DES-TRIAL-BAL-2021'!Q403+'DMP-TRIAL-BAL-2021'!Q403</f>
        <v>0</v>
      </c>
      <c r="Y403" s="529">
        <f>+'NF-KSF-TRIAL-BAL-2021'!R403+'RA-TRIAL-BAL-2021'!R403+'DES-TRIAL-BAL-2021'!R403+'DMP-TRIAL-BAL-2021'!R403</f>
        <v>0</v>
      </c>
      <c r="Z403" s="528">
        <f>+'NF-KSF-TRIAL-BAL-2021'!S403+'RA-TRIAL-BAL-2021'!S403+'DES-TRIAL-BAL-2021'!S403+'DMP-TRIAL-BAL-2021'!S403</f>
        <v>0</v>
      </c>
      <c r="AA403" s="347">
        <f>+'NF-KSF-TRIAL-BAL-2021'!T403+'RA-TRIAL-BAL-2021'!T403+'DES-TRIAL-BAL-2021'!T403+'DMP-TRIAL-BAL-2021'!T403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24298.61</v>
      </c>
      <c r="R404" s="324"/>
      <c r="S404" s="27">
        <f t="shared" si="224"/>
        <v>24298.61</v>
      </c>
      <c r="T404" s="28">
        <f t="shared" si="225"/>
        <v>0</v>
      </c>
      <c r="U404" s="51"/>
      <c r="V404" s="541">
        <f>+'NF-KSF-TRIAL-BAL-2021'!O404+'RA-TRIAL-BAL-2021'!O404+'DES-TRIAL-BAL-2021'!O404+'DMP-TRIAL-BAL-2021'!O404</f>
        <v>0</v>
      </c>
      <c r="W404" s="529">
        <f>+'NF-KSF-TRIAL-BAL-2021'!P404+'RA-TRIAL-BAL-2021'!P404+'DES-TRIAL-BAL-2021'!P404+'DMP-TRIAL-BAL-2021'!P404</f>
        <v>0</v>
      </c>
      <c r="X404" s="528">
        <f>+'NF-KSF-TRIAL-BAL-2021'!Q404+'RA-TRIAL-BAL-2021'!Q404+'DES-TRIAL-BAL-2021'!Q404+'DMP-TRIAL-BAL-2021'!Q404</f>
        <v>0</v>
      </c>
      <c r="Y404" s="529">
        <f>+'NF-KSF-TRIAL-BAL-2021'!R404+'RA-TRIAL-BAL-2021'!R404+'DES-TRIAL-BAL-2021'!R404+'DMP-TRIAL-BAL-2021'!R404</f>
        <v>0</v>
      </c>
      <c r="Z404" s="528">
        <f>+'NF-KSF-TRIAL-BAL-2021'!S404+'RA-TRIAL-BAL-2021'!S404+'DES-TRIAL-BAL-2021'!S404+'DMP-TRIAL-BAL-2021'!S404</f>
        <v>0</v>
      </c>
      <c r="AA404" s="347">
        <f>+'NF-KSF-TRIAL-BAL-2021'!T404+'RA-TRIAL-BAL-2021'!T404+'DES-TRIAL-BAL-2021'!T404+'DMP-TRIAL-BAL-2021'!T404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24298.61</v>
      </c>
      <c r="AN404" s="2135">
        <f t="shared" si="228"/>
        <v>0</v>
      </c>
      <c r="AO404" s="583">
        <f t="shared" si="218"/>
        <v>24298.61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267164.52</v>
      </c>
      <c r="R405" s="324"/>
      <c r="S405" s="27">
        <f t="shared" si="224"/>
        <v>267164.52</v>
      </c>
      <c r="T405" s="28">
        <f t="shared" si="225"/>
        <v>0</v>
      </c>
      <c r="U405" s="51"/>
      <c r="V405" s="541">
        <f>+'NF-KSF-TRIAL-BAL-2021'!O405+'RA-TRIAL-BAL-2021'!O405+'DES-TRIAL-BAL-2021'!O405+'DMP-TRIAL-BAL-2021'!O405</f>
        <v>0</v>
      </c>
      <c r="W405" s="529">
        <f>+'NF-KSF-TRIAL-BAL-2021'!P405+'RA-TRIAL-BAL-2021'!P405+'DES-TRIAL-BAL-2021'!P405+'DMP-TRIAL-BAL-2021'!P405</f>
        <v>0</v>
      </c>
      <c r="X405" s="528">
        <f>+'NF-KSF-TRIAL-BAL-2021'!Q405+'RA-TRIAL-BAL-2021'!Q405+'DES-TRIAL-BAL-2021'!Q405+'DMP-TRIAL-BAL-2021'!Q405</f>
        <v>0</v>
      </c>
      <c r="Y405" s="529">
        <f>+'NF-KSF-TRIAL-BAL-2021'!R405+'RA-TRIAL-BAL-2021'!R405+'DES-TRIAL-BAL-2021'!R405+'DMP-TRIAL-BAL-2021'!R405</f>
        <v>0</v>
      </c>
      <c r="Z405" s="528">
        <f>+'NF-KSF-TRIAL-BAL-2021'!S405+'RA-TRIAL-BAL-2021'!S405+'DES-TRIAL-BAL-2021'!S405+'DMP-TRIAL-BAL-2021'!S405</f>
        <v>0</v>
      </c>
      <c r="AA405" s="347">
        <f>+'NF-KSF-TRIAL-BAL-2021'!T405+'RA-TRIAL-BAL-2021'!T405+'DES-TRIAL-BAL-2021'!T405+'DMP-TRIAL-BAL-2021'!T405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267164.52</v>
      </c>
      <c r="AN405" s="2135">
        <f t="shared" si="228"/>
        <v>0</v>
      </c>
      <c r="AO405" s="583">
        <f t="shared" si="218"/>
        <v>267164.52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>
        <v>50358.58</v>
      </c>
      <c r="R406" s="324"/>
      <c r="S406" s="27">
        <f t="shared" si="224"/>
        <v>50358.58</v>
      </c>
      <c r="T406" s="28">
        <f t="shared" si="225"/>
        <v>0</v>
      </c>
      <c r="U406" s="51"/>
      <c r="V406" s="541">
        <f>+'NF-KSF-TRIAL-BAL-2021'!O406+'RA-TRIAL-BAL-2021'!O406+'DES-TRIAL-BAL-2021'!O406+'DMP-TRIAL-BAL-2021'!O406</f>
        <v>0</v>
      </c>
      <c r="W406" s="529">
        <f>+'NF-KSF-TRIAL-BAL-2021'!P406+'RA-TRIAL-BAL-2021'!P406+'DES-TRIAL-BAL-2021'!P406+'DMP-TRIAL-BAL-2021'!P406</f>
        <v>0</v>
      </c>
      <c r="X406" s="528">
        <f>+'NF-KSF-TRIAL-BAL-2021'!Q406+'RA-TRIAL-BAL-2021'!Q406+'DES-TRIAL-BAL-2021'!Q406+'DMP-TRIAL-BAL-2021'!Q406</f>
        <v>0</v>
      </c>
      <c r="Y406" s="529">
        <f>+'NF-KSF-TRIAL-BAL-2021'!R406+'RA-TRIAL-BAL-2021'!R406+'DES-TRIAL-BAL-2021'!R406+'DMP-TRIAL-BAL-2021'!R406</f>
        <v>0</v>
      </c>
      <c r="Z406" s="528">
        <f>+'NF-KSF-TRIAL-BAL-2021'!S406+'RA-TRIAL-BAL-2021'!S406+'DES-TRIAL-BAL-2021'!S406+'DMP-TRIAL-BAL-2021'!S406</f>
        <v>0</v>
      </c>
      <c r="AA406" s="347">
        <f>+'NF-KSF-TRIAL-BAL-2021'!T406+'RA-TRIAL-BAL-2021'!T406+'DES-TRIAL-BAL-2021'!T406+'DMP-TRIAL-BAL-2021'!T406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50358.58</v>
      </c>
      <c r="AN406" s="2135">
        <f t="shared" si="228"/>
        <v>0</v>
      </c>
      <c r="AO406" s="583">
        <f t="shared" si="218"/>
        <v>50358.58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>
        <v>5614.6</v>
      </c>
      <c r="R407" s="324"/>
      <c r="S407" s="27">
        <f t="shared" si="224"/>
        <v>5614.6</v>
      </c>
      <c r="T407" s="28">
        <f t="shared" si="225"/>
        <v>0</v>
      </c>
      <c r="U407" s="51"/>
      <c r="V407" s="541">
        <f>+'NF-KSF-TRIAL-BAL-2021'!O407+'RA-TRIAL-BAL-2021'!O407+'DES-TRIAL-BAL-2021'!O407+'DMP-TRIAL-BAL-2021'!O407</f>
        <v>0</v>
      </c>
      <c r="W407" s="529">
        <f>+'NF-KSF-TRIAL-BAL-2021'!P407+'RA-TRIAL-BAL-2021'!P407+'DES-TRIAL-BAL-2021'!P407+'DMP-TRIAL-BAL-2021'!P407</f>
        <v>0</v>
      </c>
      <c r="X407" s="528">
        <f>+'NF-KSF-TRIAL-BAL-2021'!Q407+'RA-TRIAL-BAL-2021'!Q407+'DES-TRIAL-BAL-2021'!Q407+'DMP-TRIAL-BAL-2021'!Q407</f>
        <v>0</v>
      </c>
      <c r="Y407" s="529">
        <f>+'NF-KSF-TRIAL-BAL-2021'!R407+'RA-TRIAL-BAL-2021'!R407+'DES-TRIAL-BAL-2021'!R407+'DMP-TRIAL-BAL-2021'!R407</f>
        <v>0</v>
      </c>
      <c r="Z407" s="528">
        <f>+'NF-KSF-TRIAL-BAL-2021'!S407+'RA-TRIAL-BAL-2021'!S407+'DES-TRIAL-BAL-2021'!S407+'DMP-TRIAL-BAL-2021'!S407</f>
        <v>0</v>
      </c>
      <c r="AA407" s="347">
        <f>+'NF-KSF-TRIAL-BAL-2021'!T407+'RA-TRIAL-BAL-2021'!T407+'DES-TRIAL-BAL-2021'!T407+'DMP-TRIAL-BAL-2021'!T407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5614.6</v>
      </c>
      <c r="AN407" s="2135">
        <f t="shared" si="228"/>
        <v>0</v>
      </c>
      <c r="AO407" s="583">
        <f t="shared" si="218"/>
        <v>5614.6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+'NF-KSF-TRIAL-BAL-2021'!O408+'RA-TRIAL-BAL-2021'!O408+'DES-TRIAL-BAL-2021'!O408+'DMP-TRIAL-BAL-2021'!O408</f>
        <v>0</v>
      </c>
      <c r="W408" s="586">
        <f>+'NF-KSF-TRIAL-BAL-2021'!P408+'RA-TRIAL-BAL-2021'!P408+'DES-TRIAL-BAL-2021'!P408+'DMP-TRIAL-BAL-2021'!P408</f>
        <v>0</v>
      </c>
      <c r="X408" s="587">
        <f>+'NF-KSF-TRIAL-BAL-2021'!Q408+'RA-TRIAL-BAL-2021'!Q408+'DES-TRIAL-BAL-2021'!Q408+'DMP-TRIAL-BAL-2021'!Q408</f>
        <v>0</v>
      </c>
      <c r="Y408" s="586">
        <f>+'NF-KSF-TRIAL-BAL-2021'!R408+'RA-TRIAL-BAL-2021'!R408+'DES-TRIAL-BAL-2021'!R408+'DMP-TRIAL-BAL-2021'!R408</f>
        <v>0</v>
      </c>
      <c r="Z408" s="587">
        <f>+'NF-KSF-TRIAL-BAL-2021'!S408+'RA-TRIAL-BAL-2021'!S408+'DES-TRIAL-BAL-2021'!S408+'DMP-TRIAL-BAL-2021'!S408</f>
        <v>0</v>
      </c>
      <c r="AA408" s="588">
        <f>+'NF-KSF-TRIAL-BAL-2021'!T408+'RA-TRIAL-BAL-2021'!T408+'DES-TRIAL-BAL-2021'!T408+'DMP-TRIAL-BAL-2021'!T408</f>
        <v>0</v>
      </c>
      <c r="AB408" s="51"/>
      <c r="AC408" s="8">
        <v>0</v>
      </c>
      <c r="AD408" s="9">
        <v>0</v>
      </c>
      <c r="AE408" s="122">
        <v>1080067.07</v>
      </c>
      <c r="AF408" s="121"/>
      <c r="AG408" s="27">
        <f t="shared" si="215"/>
        <v>1080067.07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1080067.07</v>
      </c>
      <c r="AN408" s="2135">
        <f t="shared" si="228"/>
        <v>0</v>
      </c>
      <c r="AO408" s="583">
        <f t="shared" si="218"/>
        <v>1080067.07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>
        <v>94.8</v>
      </c>
      <c r="R409" s="324"/>
      <c r="S409" s="27">
        <f>+IF(ABS(+O409+Q409)&gt;=ABS(P409+R409),+O409-P409+Q409-R409,0)</f>
        <v>94.8</v>
      </c>
      <c r="T409" s="28">
        <f t="shared" si="230"/>
        <v>0</v>
      </c>
      <c r="U409" s="51"/>
      <c r="V409" s="541">
        <f>+'NF-KSF-TRIAL-BAL-2021'!O409+'RA-TRIAL-BAL-2021'!O409+'DES-TRIAL-BAL-2021'!O409+'DMP-TRIAL-BAL-2021'!O409</f>
        <v>0</v>
      </c>
      <c r="W409" s="529">
        <f>+'NF-KSF-TRIAL-BAL-2021'!P409+'RA-TRIAL-BAL-2021'!P409+'DES-TRIAL-BAL-2021'!P409+'DMP-TRIAL-BAL-2021'!P409</f>
        <v>0</v>
      </c>
      <c r="X409" s="528">
        <f>+'NF-KSF-TRIAL-BAL-2021'!Q409+'RA-TRIAL-BAL-2021'!Q409+'DES-TRIAL-BAL-2021'!Q409+'DMP-TRIAL-BAL-2021'!Q409</f>
        <v>0</v>
      </c>
      <c r="Y409" s="529">
        <f>+'NF-KSF-TRIAL-BAL-2021'!R409+'RA-TRIAL-BAL-2021'!R409+'DES-TRIAL-BAL-2021'!R409+'DMP-TRIAL-BAL-2021'!R409</f>
        <v>0</v>
      </c>
      <c r="Z409" s="528">
        <f>+'NF-KSF-TRIAL-BAL-2021'!S409+'RA-TRIAL-BAL-2021'!S409+'DES-TRIAL-BAL-2021'!S409+'DMP-TRIAL-BAL-2021'!S409</f>
        <v>0</v>
      </c>
      <c r="AA409" s="347">
        <f>+'NF-KSF-TRIAL-BAL-2021'!T409+'RA-TRIAL-BAL-2021'!T409+'DES-TRIAL-BAL-2021'!T409+'DMP-TRIAL-BAL-2021'!T409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94.8</v>
      </c>
      <c r="AN409" s="2135">
        <f t="shared" si="228"/>
        <v>0</v>
      </c>
      <c r="AO409" s="583">
        <f t="shared" si="218"/>
        <v>94.8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>
        <v>101004.79</v>
      </c>
      <c r="R410" s="324"/>
      <c r="S410" s="27">
        <f t="shared" ref="S410:S415" si="231">+IF(ABS(+O410+Q410)&gt;=ABS(P410+R410),+O410-P410+Q410-R410,0)</f>
        <v>101004.79</v>
      </c>
      <c r="T410" s="28">
        <f t="shared" si="230"/>
        <v>0</v>
      </c>
      <c r="U410" s="51"/>
      <c r="V410" s="541">
        <f>+'NF-KSF-TRIAL-BAL-2021'!O410+'RA-TRIAL-BAL-2021'!O410+'DES-TRIAL-BAL-2021'!O410+'DMP-TRIAL-BAL-2021'!O410</f>
        <v>0</v>
      </c>
      <c r="W410" s="529">
        <f>+'NF-KSF-TRIAL-BAL-2021'!P410+'RA-TRIAL-BAL-2021'!P410+'DES-TRIAL-BAL-2021'!P410+'DMP-TRIAL-BAL-2021'!P410</f>
        <v>0</v>
      </c>
      <c r="X410" s="528">
        <f>+'NF-KSF-TRIAL-BAL-2021'!Q410+'RA-TRIAL-BAL-2021'!Q410+'DES-TRIAL-BAL-2021'!Q410+'DMP-TRIAL-BAL-2021'!Q410</f>
        <v>7583.78</v>
      </c>
      <c r="Y410" s="529">
        <f>+'NF-KSF-TRIAL-BAL-2021'!R410+'RA-TRIAL-BAL-2021'!R410+'DES-TRIAL-BAL-2021'!R410+'DMP-TRIAL-BAL-2021'!R410</f>
        <v>0</v>
      </c>
      <c r="Z410" s="528">
        <f>+'NF-KSF-TRIAL-BAL-2021'!S410+'RA-TRIAL-BAL-2021'!S410+'DES-TRIAL-BAL-2021'!S410+'DMP-TRIAL-BAL-2021'!S410</f>
        <v>7583.78</v>
      </c>
      <c r="AA410" s="347">
        <f>+'NF-KSF-TRIAL-BAL-2021'!T410+'RA-TRIAL-BAL-2021'!T410+'DES-TRIAL-BAL-2021'!T410+'DMP-TRIAL-BAL-2021'!T410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108588.57</v>
      </c>
      <c r="AN410" s="970">
        <f t="shared" si="233"/>
        <v>0</v>
      </c>
      <c r="AO410" s="326">
        <f t="shared" si="218"/>
        <v>108588.56999999999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2346562.36</v>
      </c>
      <c r="R411" s="324"/>
      <c r="S411" s="27">
        <f t="shared" si="231"/>
        <v>2346562.36</v>
      </c>
      <c r="T411" s="28">
        <f t="shared" si="230"/>
        <v>0</v>
      </c>
      <c r="U411" s="51"/>
      <c r="V411" s="541">
        <f>+'NF-KSF-TRIAL-BAL-2021'!O411+'RA-TRIAL-BAL-2021'!O411+'DES-TRIAL-BAL-2021'!O411+'DMP-TRIAL-BAL-2021'!O411</f>
        <v>0</v>
      </c>
      <c r="W411" s="529">
        <f>+'NF-KSF-TRIAL-BAL-2021'!P411+'RA-TRIAL-BAL-2021'!P411+'DES-TRIAL-BAL-2021'!P411+'DMP-TRIAL-BAL-2021'!P411</f>
        <v>0</v>
      </c>
      <c r="X411" s="528">
        <f>+'NF-KSF-TRIAL-BAL-2021'!Q411+'RA-TRIAL-BAL-2021'!Q411+'DES-TRIAL-BAL-2021'!Q411+'DMP-TRIAL-BAL-2021'!Q411</f>
        <v>79070.98</v>
      </c>
      <c r="Y411" s="529">
        <f>+'NF-KSF-TRIAL-BAL-2021'!R411+'RA-TRIAL-BAL-2021'!R411+'DES-TRIAL-BAL-2021'!R411+'DMP-TRIAL-BAL-2021'!R411</f>
        <v>0</v>
      </c>
      <c r="Z411" s="528">
        <f>+'NF-KSF-TRIAL-BAL-2021'!S411+'RA-TRIAL-BAL-2021'!S411+'DES-TRIAL-BAL-2021'!S411+'DMP-TRIAL-BAL-2021'!S411</f>
        <v>79070.98</v>
      </c>
      <c r="AA411" s="347">
        <f>+'NF-KSF-TRIAL-BAL-2021'!T411+'RA-TRIAL-BAL-2021'!T411+'DES-TRIAL-BAL-2021'!T411+'DMP-TRIAL-BAL-2021'!T411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2425633.34</v>
      </c>
      <c r="AN411" s="970">
        <f t="shared" si="233"/>
        <v>0</v>
      </c>
      <c r="AO411" s="326">
        <f t="shared" si="218"/>
        <v>2425633.34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>
        <v>721129.48</v>
      </c>
      <c r="R412" s="324"/>
      <c r="S412" s="27">
        <f t="shared" si="231"/>
        <v>721129.48</v>
      </c>
      <c r="T412" s="28">
        <f t="shared" si="230"/>
        <v>0</v>
      </c>
      <c r="U412" s="51"/>
      <c r="V412" s="541">
        <f>+'NF-KSF-TRIAL-BAL-2021'!O412+'RA-TRIAL-BAL-2021'!O412+'DES-TRIAL-BAL-2021'!O412+'DMP-TRIAL-BAL-2021'!O412</f>
        <v>0</v>
      </c>
      <c r="W412" s="529">
        <f>+'NF-KSF-TRIAL-BAL-2021'!P412+'RA-TRIAL-BAL-2021'!P412+'DES-TRIAL-BAL-2021'!P412+'DMP-TRIAL-BAL-2021'!P412</f>
        <v>0</v>
      </c>
      <c r="X412" s="528">
        <f>+'NF-KSF-TRIAL-BAL-2021'!Q412+'RA-TRIAL-BAL-2021'!Q412+'DES-TRIAL-BAL-2021'!Q412+'DMP-TRIAL-BAL-2021'!Q412</f>
        <v>86289.95</v>
      </c>
      <c r="Y412" s="529">
        <f>+'NF-KSF-TRIAL-BAL-2021'!R412+'RA-TRIAL-BAL-2021'!R412+'DES-TRIAL-BAL-2021'!R412+'DMP-TRIAL-BAL-2021'!R412</f>
        <v>0</v>
      </c>
      <c r="Z412" s="528">
        <f>+'NF-KSF-TRIAL-BAL-2021'!S412+'RA-TRIAL-BAL-2021'!S412+'DES-TRIAL-BAL-2021'!S412+'DMP-TRIAL-BAL-2021'!S412</f>
        <v>86289.95</v>
      </c>
      <c r="AA412" s="347">
        <f>+'NF-KSF-TRIAL-BAL-2021'!T412+'RA-TRIAL-BAL-2021'!T412+'DES-TRIAL-BAL-2021'!T412+'DMP-TRIAL-BAL-2021'!T412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807419.43</v>
      </c>
      <c r="AN412" s="970">
        <f t="shared" si="233"/>
        <v>0</v>
      </c>
      <c r="AO412" s="326">
        <f t="shared" si="218"/>
        <v>807419.42999999993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>
        <v>124099.58</v>
      </c>
      <c r="R413" s="324"/>
      <c r="S413" s="27">
        <f t="shared" si="231"/>
        <v>124099.58</v>
      </c>
      <c r="T413" s="28">
        <f t="shared" si="230"/>
        <v>0</v>
      </c>
      <c r="U413" s="51"/>
      <c r="V413" s="541">
        <f>+'NF-KSF-TRIAL-BAL-2021'!O413+'RA-TRIAL-BAL-2021'!O413+'DES-TRIAL-BAL-2021'!O413+'DMP-TRIAL-BAL-2021'!O413</f>
        <v>0</v>
      </c>
      <c r="W413" s="529">
        <f>+'NF-KSF-TRIAL-BAL-2021'!P413+'RA-TRIAL-BAL-2021'!P413+'DES-TRIAL-BAL-2021'!P413+'DMP-TRIAL-BAL-2021'!P413</f>
        <v>0</v>
      </c>
      <c r="X413" s="528">
        <f>+'NF-KSF-TRIAL-BAL-2021'!Q413+'RA-TRIAL-BAL-2021'!Q413+'DES-TRIAL-BAL-2021'!Q413+'DMP-TRIAL-BAL-2021'!Q413</f>
        <v>3582.83</v>
      </c>
      <c r="Y413" s="529">
        <f>+'NF-KSF-TRIAL-BAL-2021'!R413+'RA-TRIAL-BAL-2021'!R413+'DES-TRIAL-BAL-2021'!R413+'DMP-TRIAL-BAL-2021'!R413</f>
        <v>0</v>
      </c>
      <c r="Z413" s="528">
        <f>+'NF-KSF-TRIAL-BAL-2021'!S413+'RA-TRIAL-BAL-2021'!S413+'DES-TRIAL-BAL-2021'!S413+'DMP-TRIAL-BAL-2021'!S413</f>
        <v>3582.83</v>
      </c>
      <c r="AA413" s="347">
        <f>+'NF-KSF-TRIAL-BAL-2021'!T413+'RA-TRIAL-BAL-2021'!T413+'DES-TRIAL-BAL-2021'!T413+'DMP-TRIAL-BAL-2021'!T413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127682.41</v>
      </c>
      <c r="AN413" s="970">
        <f t="shared" si="233"/>
        <v>0</v>
      </c>
      <c r="AO413" s="326">
        <f t="shared" si="218"/>
        <v>127682.41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+'NF-KSF-TRIAL-BAL-2021'!O414+'RA-TRIAL-BAL-2021'!O414+'DES-TRIAL-BAL-2021'!O414+'DMP-TRIAL-BAL-2021'!O414</f>
        <v>0</v>
      </c>
      <c r="W414" s="529">
        <f>+'NF-KSF-TRIAL-BAL-2021'!P414+'RA-TRIAL-BAL-2021'!P414+'DES-TRIAL-BAL-2021'!P414+'DMP-TRIAL-BAL-2021'!P414</f>
        <v>0</v>
      </c>
      <c r="X414" s="528">
        <f>+'NF-KSF-TRIAL-BAL-2021'!Q414+'RA-TRIAL-BAL-2021'!Q414+'DES-TRIAL-BAL-2021'!Q414+'DMP-TRIAL-BAL-2021'!Q414</f>
        <v>0</v>
      </c>
      <c r="Y414" s="529">
        <f>+'NF-KSF-TRIAL-BAL-2021'!R414+'RA-TRIAL-BAL-2021'!R414+'DES-TRIAL-BAL-2021'!R414+'DMP-TRIAL-BAL-2021'!R414</f>
        <v>0</v>
      </c>
      <c r="Z414" s="528">
        <f>+'NF-KSF-TRIAL-BAL-2021'!S414+'RA-TRIAL-BAL-2021'!S414+'DES-TRIAL-BAL-2021'!S414+'DMP-TRIAL-BAL-2021'!S414</f>
        <v>0</v>
      </c>
      <c r="AA414" s="347">
        <f>+'NF-KSF-TRIAL-BAL-2021'!T414+'RA-TRIAL-BAL-2021'!T414+'DES-TRIAL-BAL-2021'!T414+'DMP-TRIAL-BAL-2021'!T414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/>
      <c r="R415" s="324"/>
      <c r="S415" s="27">
        <f t="shared" si="231"/>
        <v>0</v>
      </c>
      <c r="T415" s="30">
        <v>0</v>
      </c>
      <c r="U415" s="51"/>
      <c r="V415" s="541">
        <f>+'NF-KSF-TRIAL-BAL-2021'!O415+'RA-TRIAL-BAL-2021'!O415+'DES-TRIAL-BAL-2021'!O415+'DMP-TRIAL-BAL-2021'!O415</f>
        <v>0</v>
      </c>
      <c r="W415" s="529">
        <f>+'NF-KSF-TRIAL-BAL-2021'!P415+'RA-TRIAL-BAL-2021'!P415+'DES-TRIAL-BAL-2021'!P415+'DMP-TRIAL-BAL-2021'!P415</f>
        <v>0</v>
      </c>
      <c r="X415" s="528">
        <f>+'NF-KSF-TRIAL-BAL-2021'!Q415+'RA-TRIAL-BAL-2021'!Q415+'DES-TRIAL-BAL-2021'!Q415+'DMP-TRIAL-BAL-2021'!Q415</f>
        <v>0</v>
      </c>
      <c r="Y415" s="529">
        <f>+'NF-KSF-TRIAL-BAL-2021'!R415+'RA-TRIAL-BAL-2021'!R415+'DES-TRIAL-BAL-2021'!R415+'DMP-TRIAL-BAL-2021'!R415</f>
        <v>0</v>
      </c>
      <c r="Z415" s="528">
        <f>+'NF-KSF-TRIAL-BAL-2021'!S415+'RA-TRIAL-BAL-2021'!S415+'DES-TRIAL-BAL-2021'!S415+'DMP-TRIAL-BAL-2021'!S415</f>
        <v>0</v>
      </c>
      <c r="AA415" s="347">
        <f>+'NF-KSF-TRIAL-BAL-2021'!T415+'RA-TRIAL-BAL-2021'!T415+'DES-TRIAL-BAL-2021'!T415+'DMP-TRIAL-BAL-2021'!T415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/>
      <c r="R416" s="324">
        <v>262761.02</v>
      </c>
      <c r="S416" s="29">
        <v>0</v>
      </c>
      <c r="T416" s="28">
        <f t="shared" ref="T416:T482" si="234">+IF(ABS(+O416+Q416)&lt;=ABS(P416+R416),-O416+P416-Q416+R416,0)</f>
        <v>262761.02</v>
      </c>
      <c r="U416" s="51"/>
      <c r="V416" s="541">
        <f>+'NF-KSF-TRIAL-BAL-2021'!O416+'RA-TRIAL-BAL-2021'!O416+'DES-TRIAL-BAL-2021'!O416+'DMP-TRIAL-BAL-2021'!O416</f>
        <v>0</v>
      </c>
      <c r="W416" s="529">
        <f>+'NF-KSF-TRIAL-BAL-2021'!P416+'RA-TRIAL-BAL-2021'!P416+'DES-TRIAL-BAL-2021'!P416+'DMP-TRIAL-BAL-2021'!P416</f>
        <v>0</v>
      </c>
      <c r="X416" s="528">
        <f>+'NF-KSF-TRIAL-BAL-2021'!Q416+'RA-TRIAL-BAL-2021'!Q416+'DES-TRIAL-BAL-2021'!Q416+'DMP-TRIAL-BAL-2021'!Q416</f>
        <v>0</v>
      </c>
      <c r="Y416" s="529">
        <f>+'NF-KSF-TRIAL-BAL-2021'!R416+'RA-TRIAL-BAL-2021'!R416+'DES-TRIAL-BAL-2021'!R416+'DMP-TRIAL-BAL-2021'!R416</f>
        <v>0</v>
      </c>
      <c r="Z416" s="528">
        <f>+'NF-KSF-TRIAL-BAL-2021'!S416+'RA-TRIAL-BAL-2021'!S416+'DES-TRIAL-BAL-2021'!S416+'DMP-TRIAL-BAL-2021'!S416</f>
        <v>0</v>
      </c>
      <c r="AA416" s="347">
        <f>+'NF-KSF-TRIAL-BAL-2021'!T416+'RA-TRIAL-BAL-2021'!T416+'DES-TRIAL-BAL-2021'!T416+'DMP-TRIAL-BAL-2021'!T416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262761.02</v>
      </c>
      <c r="AO416" s="8">
        <v>0</v>
      </c>
      <c r="AP416" s="327">
        <f t="shared" si="219"/>
        <v>262761.02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20939.810000000001</v>
      </c>
      <c r="R417" s="324">
        <v>158.78</v>
      </c>
      <c r="S417" s="27">
        <f>+IF(ABS(+O417+Q417)&gt;=ABS(P417+R417),+O417-P417+Q417-R417,0)</f>
        <v>20781.030000000002</v>
      </c>
      <c r="T417" s="28">
        <f t="shared" si="234"/>
        <v>0</v>
      </c>
      <c r="U417" s="51"/>
      <c r="V417" s="541">
        <f>+'NF-KSF-TRIAL-BAL-2021'!O417+'RA-TRIAL-BAL-2021'!O417+'DES-TRIAL-BAL-2021'!O417+'DMP-TRIAL-BAL-2021'!O417</f>
        <v>0</v>
      </c>
      <c r="W417" s="529">
        <f>+'NF-KSF-TRIAL-BAL-2021'!P417+'RA-TRIAL-BAL-2021'!P417+'DES-TRIAL-BAL-2021'!P417+'DMP-TRIAL-BAL-2021'!P417</f>
        <v>0</v>
      </c>
      <c r="X417" s="528">
        <f>+'NF-KSF-TRIAL-BAL-2021'!Q417+'RA-TRIAL-BAL-2021'!Q417+'DES-TRIAL-BAL-2021'!Q417+'DMP-TRIAL-BAL-2021'!Q417</f>
        <v>0</v>
      </c>
      <c r="Y417" s="529">
        <f>+'NF-KSF-TRIAL-BAL-2021'!R417+'RA-TRIAL-BAL-2021'!R417+'DES-TRIAL-BAL-2021'!R417+'DMP-TRIAL-BAL-2021'!R417</f>
        <v>0</v>
      </c>
      <c r="Z417" s="528">
        <f>+'NF-KSF-TRIAL-BAL-2021'!S417+'RA-TRIAL-BAL-2021'!S417+'DES-TRIAL-BAL-2021'!S417+'DMP-TRIAL-BAL-2021'!S417</f>
        <v>0</v>
      </c>
      <c r="AA417" s="347">
        <f>+'NF-KSF-TRIAL-BAL-2021'!T417+'RA-TRIAL-BAL-2021'!T417+'DES-TRIAL-BAL-2021'!T417+'DMP-TRIAL-BAL-2021'!T417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20939.810000000001</v>
      </c>
      <c r="AN417" s="970">
        <f>+ROUND(+R417+Y417+AF417,2)</f>
        <v>158.78</v>
      </c>
      <c r="AO417" s="326">
        <f t="shared" ref="AO417:AO480" si="236">+S417+Z417+AG417</f>
        <v>20781.030000000002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443388.28</v>
      </c>
      <c r="R418" s="324"/>
      <c r="S418" s="27">
        <f t="shared" ref="S418:S482" si="238">+IF(ABS(+O418+Q418)&gt;=ABS(P418+R418),+O418-P418+Q418-R418,0)</f>
        <v>443388.28</v>
      </c>
      <c r="T418" s="28">
        <f t="shared" si="234"/>
        <v>0</v>
      </c>
      <c r="U418" s="51"/>
      <c r="V418" s="541">
        <f>+'NF-KSF-TRIAL-BAL-2021'!O418+'RA-TRIAL-BAL-2021'!O418+'DES-TRIAL-BAL-2021'!O418+'DMP-TRIAL-BAL-2021'!O418</f>
        <v>0</v>
      </c>
      <c r="W418" s="529">
        <f>+'NF-KSF-TRIAL-BAL-2021'!P418+'RA-TRIAL-BAL-2021'!P418+'DES-TRIAL-BAL-2021'!P418+'DMP-TRIAL-BAL-2021'!P418</f>
        <v>0</v>
      </c>
      <c r="X418" s="528">
        <f>+'NF-KSF-TRIAL-BAL-2021'!Q418+'RA-TRIAL-BAL-2021'!Q418+'DES-TRIAL-BAL-2021'!Q418+'DMP-TRIAL-BAL-2021'!Q418</f>
        <v>23868.28</v>
      </c>
      <c r="Y418" s="529">
        <f>+'NF-KSF-TRIAL-BAL-2021'!R418+'RA-TRIAL-BAL-2021'!R418+'DES-TRIAL-BAL-2021'!R418+'DMP-TRIAL-BAL-2021'!R418</f>
        <v>0</v>
      </c>
      <c r="Z418" s="528">
        <f>+'NF-KSF-TRIAL-BAL-2021'!S418+'RA-TRIAL-BAL-2021'!S418+'DES-TRIAL-BAL-2021'!S418+'DMP-TRIAL-BAL-2021'!S418</f>
        <v>23868.28</v>
      </c>
      <c r="AA418" s="347">
        <f>+'NF-KSF-TRIAL-BAL-2021'!T418+'RA-TRIAL-BAL-2021'!T418+'DES-TRIAL-BAL-2021'!T418+'DMP-TRIAL-BAL-2021'!T418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467256.56</v>
      </c>
      <c r="AN418" s="970">
        <f t="shared" si="233"/>
        <v>0</v>
      </c>
      <c r="AO418" s="326">
        <f t="shared" si="236"/>
        <v>467256.56000000006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159955.91</v>
      </c>
      <c r="R419" s="324"/>
      <c r="S419" s="27">
        <f t="shared" si="238"/>
        <v>159955.91</v>
      </c>
      <c r="T419" s="28">
        <f t="shared" si="234"/>
        <v>0</v>
      </c>
      <c r="U419" s="51"/>
      <c r="V419" s="541">
        <f>+'NF-KSF-TRIAL-BAL-2021'!O419+'RA-TRIAL-BAL-2021'!O419+'DES-TRIAL-BAL-2021'!O419+'DMP-TRIAL-BAL-2021'!O419</f>
        <v>0</v>
      </c>
      <c r="W419" s="529">
        <f>+'NF-KSF-TRIAL-BAL-2021'!P419+'RA-TRIAL-BAL-2021'!P419+'DES-TRIAL-BAL-2021'!P419+'DMP-TRIAL-BAL-2021'!P419</f>
        <v>0</v>
      </c>
      <c r="X419" s="528">
        <f>+'NF-KSF-TRIAL-BAL-2021'!Q419+'RA-TRIAL-BAL-2021'!Q419+'DES-TRIAL-BAL-2021'!Q419+'DMP-TRIAL-BAL-2021'!Q419</f>
        <v>8602.5199999999986</v>
      </c>
      <c r="Y419" s="529">
        <f>+'NF-KSF-TRIAL-BAL-2021'!R419+'RA-TRIAL-BAL-2021'!R419+'DES-TRIAL-BAL-2021'!R419+'DMP-TRIAL-BAL-2021'!R419</f>
        <v>0</v>
      </c>
      <c r="Z419" s="528">
        <f>+'NF-KSF-TRIAL-BAL-2021'!S419+'RA-TRIAL-BAL-2021'!S419+'DES-TRIAL-BAL-2021'!S419+'DMP-TRIAL-BAL-2021'!S419</f>
        <v>8602.5199999999986</v>
      </c>
      <c r="AA419" s="347">
        <f>+'NF-KSF-TRIAL-BAL-2021'!T419+'RA-TRIAL-BAL-2021'!T419+'DES-TRIAL-BAL-2021'!T419+'DMP-TRIAL-BAL-2021'!T419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168558.43</v>
      </c>
      <c r="AN419" s="970">
        <f t="shared" si="233"/>
        <v>0</v>
      </c>
      <c r="AO419" s="326">
        <f t="shared" si="236"/>
        <v>168558.43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+'NF-KSF-TRIAL-BAL-2021'!O420+'RA-TRIAL-BAL-2021'!O420+'DES-TRIAL-BAL-2021'!O420+'DMP-TRIAL-BAL-2021'!O420</f>
        <v>0</v>
      </c>
      <c r="W420" s="529">
        <f>+'NF-KSF-TRIAL-BAL-2021'!P420+'RA-TRIAL-BAL-2021'!P420+'DES-TRIAL-BAL-2021'!P420+'DMP-TRIAL-BAL-2021'!P420</f>
        <v>0</v>
      </c>
      <c r="X420" s="528">
        <f>+'NF-KSF-TRIAL-BAL-2021'!Q420+'RA-TRIAL-BAL-2021'!Q420+'DES-TRIAL-BAL-2021'!Q420+'DMP-TRIAL-BAL-2021'!Q420</f>
        <v>0</v>
      </c>
      <c r="Y420" s="529">
        <f>+'NF-KSF-TRIAL-BAL-2021'!R420+'RA-TRIAL-BAL-2021'!R420+'DES-TRIAL-BAL-2021'!R420+'DMP-TRIAL-BAL-2021'!R420</f>
        <v>0</v>
      </c>
      <c r="Z420" s="528">
        <f>+'NF-KSF-TRIAL-BAL-2021'!S420+'RA-TRIAL-BAL-2021'!S420+'DES-TRIAL-BAL-2021'!S420+'DMP-TRIAL-BAL-2021'!S420</f>
        <v>0</v>
      </c>
      <c r="AA420" s="347">
        <f>+'NF-KSF-TRIAL-BAL-2021'!T420+'RA-TRIAL-BAL-2021'!T420+'DES-TRIAL-BAL-2021'!T420+'DMP-TRIAL-BAL-2021'!T420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72342.53</v>
      </c>
      <c r="R421" s="324"/>
      <c r="S421" s="27">
        <f t="shared" si="238"/>
        <v>72342.53</v>
      </c>
      <c r="T421" s="28">
        <f t="shared" si="234"/>
        <v>0</v>
      </c>
      <c r="U421" s="51"/>
      <c r="V421" s="541">
        <f>+'NF-KSF-TRIAL-BAL-2021'!O421+'RA-TRIAL-BAL-2021'!O421+'DES-TRIAL-BAL-2021'!O421+'DMP-TRIAL-BAL-2021'!O421</f>
        <v>0</v>
      </c>
      <c r="W421" s="529">
        <f>+'NF-KSF-TRIAL-BAL-2021'!P421+'RA-TRIAL-BAL-2021'!P421+'DES-TRIAL-BAL-2021'!P421+'DMP-TRIAL-BAL-2021'!P421</f>
        <v>0</v>
      </c>
      <c r="X421" s="528">
        <f>+'NF-KSF-TRIAL-BAL-2021'!Q421+'RA-TRIAL-BAL-2021'!Q421+'DES-TRIAL-BAL-2021'!Q421+'DMP-TRIAL-BAL-2021'!Q421</f>
        <v>3969.34</v>
      </c>
      <c r="Y421" s="529">
        <f>+'NF-KSF-TRIAL-BAL-2021'!R421+'RA-TRIAL-BAL-2021'!R421+'DES-TRIAL-BAL-2021'!R421+'DMP-TRIAL-BAL-2021'!R421</f>
        <v>0</v>
      </c>
      <c r="Z421" s="528">
        <f>+'NF-KSF-TRIAL-BAL-2021'!S421+'RA-TRIAL-BAL-2021'!S421+'DES-TRIAL-BAL-2021'!S421+'DMP-TRIAL-BAL-2021'!S421</f>
        <v>3969.34</v>
      </c>
      <c r="AA421" s="347">
        <f>+'NF-KSF-TRIAL-BAL-2021'!T421+'RA-TRIAL-BAL-2021'!T421+'DES-TRIAL-BAL-2021'!T421+'DMP-TRIAL-BAL-2021'!T421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76311.87</v>
      </c>
      <c r="AN421" s="970">
        <f t="shared" si="233"/>
        <v>0</v>
      </c>
      <c r="AO421" s="326">
        <f t="shared" si="236"/>
        <v>76311.87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+'NF-KSF-TRIAL-BAL-2021'!O422+'RA-TRIAL-BAL-2021'!O422+'DES-TRIAL-BAL-2021'!O422+'DMP-TRIAL-BAL-2021'!O422</f>
        <v>0</v>
      </c>
      <c r="W422" s="529">
        <f>+'NF-KSF-TRIAL-BAL-2021'!P422+'RA-TRIAL-BAL-2021'!P422+'DES-TRIAL-BAL-2021'!P422+'DMP-TRIAL-BAL-2021'!P422</f>
        <v>0</v>
      </c>
      <c r="X422" s="528">
        <f>+'NF-KSF-TRIAL-BAL-2021'!Q422+'RA-TRIAL-BAL-2021'!Q422+'DES-TRIAL-BAL-2021'!Q422+'DMP-TRIAL-BAL-2021'!Q422</f>
        <v>0</v>
      </c>
      <c r="Y422" s="529">
        <f>+'NF-KSF-TRIAL-BAL-2021'!R422+'RA-TRIAL-BAL-2021'!R422+'DES-TRIAL-BAL-2021'!R422+'DMP-TRIAL-BAL-2021'!R422</f>
        <v>0</v>
      </c>
      <c r="Z422" s="528">
        <f>+'NF-KSF-TRIAL-BAL-2021'!S422+'RA-TRIAL-BAL-2021'!S422+'DES-TRIAL-BAL-2021'!S422+'DMP-TRIAL-BAL-2021'!S422</f>
        <v>0</v>
      </c>
      <c r="AA422" s="347">
        <f>+'NF-KSF-TRIAL-BAL-2021'!T422+'RA-TRIAL-BAL-2021'!T422+'DES-TRIAL-BAL-2021'!T422+'DMP-TRIAL-BAL-2021'!T422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+'NF-KSF-TRIAL-BAL-2021'!O423+'RA-TRIAL-BAL-2021'!O423+'DES-TRIAL-BAL-2021'!O423+'DMP-TRIAL-BAL-2021'!O423</f>
        <v>0</v>
      </c>
      <c r="W423" s="529">
        <f>+'NF-KSF-TRIAL-BAL-2021'!P423+'RA-TRIAL-BAL-2021'!P423+'DES-TRIAL-BAL-2021'!P423+'DMP-TRIAL-BAL-2021'!P423</f>
        <v>0</v>
      </c>
      <c r="X423" s="528">
        <f>+'NF-KSF-TRIAL-BAL-2021'!Q423+'RA-TRIAL-BAL-2021'!Q423+'DES-TRIAL-BAL-2021'!Q423+'DMP-TRIAL-BAL-2021'!Q423</f>
        <v>0</v>
      </c>
      <c r="Y423" s="529">
        <f>+'NF-KSF-TRIAL-BAL-2021'!R423+'RA-TRIAL-BAL-2021'!R423+'DES-TRIAL-BAL-2021'!R423+'DMP-TRIAL-BAL-2021'!R423</f>
        <v>0</v>
      </c>
      <c r="Z423" s="528">
        <f>+'NF-KSF-TRIAL-BAL-2021'!S423+'RA-TRIAL-BAL-2021'!S423+'DES-TRIAL-BAL-2021'!S423+'DMP-TRIAL-BAL-2021'!S423</f>
        <v>0</v>
      </c>
      <c r="AA423" s="347">
        <f>+'NF-KSF-TRIAL-BAL-2021'!T423+'RA-TRIAL-BAL-2021'!T423+'DES-TRIAL-BAL-2021'!T423+'DMP-TRIAL-BAL-2021'!T423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+'NF-KSF-TRIAL-BAL-2021'!O424+'RA-TRIAL-BAL-2021'!O424+'DES-TRIAL-BAL-2021'!O424+'DMP-TRIAL-BAL-2021'!O424</f>
        <v>0</v>
      </c>
      <c r="W424" s="529">
        <f>+'NF-KSF-TRIAL-BAL-2021'!P424+'RA-TRIAL-BAL-2021'!P424+'DES-TRIAL-BAL-2021'!P424+'DMP-TRIAL-BAL-2021'!P424</f>
        <v>0</v>
      </c>
      <c r="X424" s="528">
        <f>+'NF-KSF-TRIAL-BAL-2021'!Q424+'RA-TRIAL-BAL-2021'!Q424+'DES-TRIAL-BAL-2021'!Q424+'DMP-TRIAL-BAL-2021'!Q424</f>
        <v>0</v>
      </c>
      <c r="Y424" s="529">
        <f>+'NF-KSF-TRIAL-BAL-2021'!R424+'RA-TRIAL-BAL-2021'!R424+'DES-TRIAL-BAL-2021'!R424+'DMP-TRIAL-BAL-2021'!R424</f>
        <v>0</v>
      </c>
      <c r="Z424" s="528">
        <f>+'NF-KSF-TRIAL-BAL-2021'!S424+'RA-TRIAL-BAL-2021'!S424+'DES-TRIAL-BAL-2021'!S424+'DMP-TRIAL-BAL-2021'!S424</f>
        <v>0</v>
      </c>
      <c r="AA424" s="347">
        <f>+'NF-KSF-TRIAL-BAL-2021'!T424+'RA-TRIAL-BAL-2021'!T424+'DES-TRIAL-BAL-2021'!T424+'DMP-TRIAL-BAL-2021'!T424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>
        <v>13980.61</v>
      </c>
      <c r="R425" s="324"/>
      <c r="S425" s="27">
        <f t="shared" si="238"/>
        <v>13980.61</v>
      </c>
      <c r="T425" s="28">
        <f t="shared" si="234"/>
        <v>0</v>
      </c>
      <c r="U425" s="51"/>
      <c r="V425" s="541">
        <f>+'NF-KSF-TRIAL-BAL-2021'!O425+'RA-TRIAL-BAL-2021'!O425+'DES-TRIAL-BAL-2021'!O425+'DMP-TRIAL-BAL-2021'!O425</f>
        <v>0</v>
      </c>
      <c r="W425" s="529">
        <f>+'NF-KSF-TRIAL-BAL-2021'!P425+'RA-TRIAL-BAL-2021'!P425+'DES-TRIAL-BAL-2021'!P425+'DMP-TRIAL-BAL-2021'!P425</f>
        <v>0</v>
      </c>
      <c r="X425" s="528">
        <f>+'NF-KSF-TRIAL-BAL-2021'!Q425+'RA-TRIAL-BAL-2021'!Q425+'DES-TRIAL-BAL-2021'!Q425+'DMP-TRIAL-BAL-2021'!Q425</f>
        <v>0</v>
      </c>
      <c r="Y425" s="529">
        <f>+'NF-KSF-TRIAL-BAL-2021'!R425+'RA-TRIAL-BAL-2021'!R425+'DES-TRIAL-BAL-2021'!R425+'DMP-TRIAL-BAL-2021'!R425</f>
        <v>0</v>
      </c>
      <c r="Z425" s="528">
        <f>+'NF-KSF-TRIAL-BAL-2021'!S425+'RA-TRIAL-BAL-2021'!S425+'DES-TRIAL-BAL-2021'!S425+'DMP-TRIAL-BAL-2021'!S425</f>
        <v>0</v>
      </c>
      <c r="AA425" s="347">
        <f>+'NF-KSF-TRIAL-BAL-2021'!T425+'RA-TRIAL-BAL-2021'!T425+'DES-TRIAL-BAL-2021'!T425+'DMP-TRIAL-BAL-2021'!T425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13980.61</v>
      </c>
      <c r="AN425" s="970">
        <f t="shared" si="233"/>
        <v>0</v>
      </c>
      <c r="AO425" s="326">
        <f t="shared" si="236"/>
        <v>13980.61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1794.39</v>
      </c>
      <c r="R426" s="324"/>
      <c r="S426" s="27">
        <f t="shared" si="238"/>
        <v>1794.39</v>
      </c>
      <c r="T426" s="28">
        <f t="shared" si="234"/>
        <v>0</v>
      </c>
      <c r="U426" s="51"/>
      <c r="V426" s="541">
        <f>+'NF-KSF-TRIAL-BAL-2021'!O426+'RA-TRIAL-BAL-2021'!O426+'DES-TRIAL-BAL-2021'!O426+'DMP-TRIAL-BAL-2021'!O426</f>
        <v>0</v>
      </c>
      <c r="W426" s="529">
        <f>+'NF-KSF-TRIAL-BAL-2021'!P426+'RA-TRIAL-BAL-2021'!P426+'DES-TRIAL-BAL-2021'!P426+'DMP-TRIAL-BAL-2021'!P426</f>
        <v>0</v>
      </c>
      <c r="X426" s="528">
        <f>+'NF-KSF-TRIAL-BAL-2021'!Q426+'RA-TRIAL-BAL-2021'!Q426+'DES-TRIAL-BAL-2021'!Q426+'DMP-TRIAL-BAL-2021'!Q426</f>
        <v>0</v>
      </c>
      <c r="Y426" s="529">
        <f>+'NF-KSF-TRIAL-BAL-2021'!R426+'RA-TRIAL-BAL-2021'!R426+'DES-TRIAL-BAL-2021'!R426+'DMP-TRIAL-BAL-2021'!R426</f>
        <v>0</v>
      </c>
      <c r="Z426" s="528">
        <f>+'NF-KSF-TRIAL-BAL-2021'!S426+'RA-TRIAL-BAL-2021'!S426+'DES-TRIAL-BAL-2021'!S426+'DMP-TRIAL-BAL-2021'!S426</f>
        <v>0</v>
      </c>
      <c r="AA426" s="347">
        <f>+'NF-KSF-TRIAL-BAL-2021'!T426+'RA-TRIAL-BAL-2021'!T426+'DES-TRIAL-BAL-2021'!T426+'DMP-TRIAL-BAL-2021'!T426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1794.39</v>
      </c>
      <c r="AN426" s="970">
        <f t="shared" si="233"/>
        <v>0</v>
      </c>
      <c r="AO426" s="326">
        <f t="shared" si="236"/>
        <v>1794.39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+'NF-KSF-TRIAL-BAL-2021'!O427+'RA-TRIAL-BAL-2021'!O427+'DES-TRIAL-BAL-2021'!O427+'DMP-TRIAL-BAL-2021'!O427</f>
        <v>0</v>
      </c>
      <c r="W427" s="529">
        <f>+'NF-KSF-TRIAL-BAL-2021'!P427+'RA-TRIAL-BAL-2021'!P427+'DES-TRIAL-BAL-2021'!P427+'DMP-TRIAL-BAL-2021'!P427</f>
        <v>0</v>
      </c>
      <c r="X427" s="528">
        <f>+'NF-KSF-TRIAL-BAL-2021'!Q427+'RA-TRIAL-BAL-2021'!Q427+'DES-TRIAL-BAL-2021'!Q427+'DMP-TRIAL-BAL-2021'!Q427</f>
        <v>0</v>
      </c>
      <c r="Y427" s="529">
        <f>+'NF-KSF-TRIAL-BAL-2021'!R427+'RA-TRIAL-BAL-2021'!R427+'DES-TRIAL-BAL-2021'!R427+'DMP-TRIAL-BAL-2021'!R427</f>
        <v>0</v>
      </c>
      <c r="Z427" s="528">
        <f>+'NF-KSF-TRIAL-BAL-2021'!S427+'RA-TRIAL-BAL-2021'!S427+'DES-TRIAL-BAL-2021'!S427+'DMP-TRIAL-BAL-2021'!S427</f>
        <v>0</v>
      </c>
      <c r="AA427" s="347">
        <f>+'NF-KSF-TRIAL-BAL-2021'!T427+'RA-TRIAL-BAL-2021'!T427+'DES-TRIAL-BAL-2021'!T427+'DMP-TRIAL-BAL-2021'!T427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+'NF-KSF-TRIAL-BAL-2021'!O428+'RA-TRIAL-BAL-2021'!O428+'DES-TRIAL-BAL-2021'!O428+'DMP-TRIAL-BAL-2021'!O428</f>
        <v>0</v>
      </c>
      <c r="W428" s="529">
        <f>+'NF-KSF-TRIAL-BAL-2021'!P428+'RA-TRIAL-BAL-2021'!P428+'DES-TRIAL-BAL-2021'!P428+'DMP-TRIAL-BAL-2021'!P428</f>
        <v>0</v>
      </c>
      <c r="X428" s="528">
        <f>+'NF-KSF-TRIAL-BAL-2021'!Q428+'RA-TRIAL-BAL-2021'!Q428+'DES-TRIAL-BAL-2021'!Q428+'DMP-TRIAL-BAL-2021'!Q428</f>
        <v>0</v>
      </c>
      <c r="Y428" s="529">
        <f>+'NF-KSF-TRIAL-BAL-2021'!R428+'RA-TRIAL-BAL-2021'!R428+'DES-TRIAL-BAL-2021'!R428+'DMP-TRIAL-BAL-2021'!R428</f>
        <v>0</v>
      </c>
      <c r="Z428" s="528">
        <f>+'NF-KSF-TRIAL-BAL-2021'!S428+'RA-TRIAL-BAL-2021'!S428+'DES-TRIAL-BAL-2021'!S428+'DMP-TRIAL-BAL-2021'!S428</f>
        <v>0</v>
      </c>
      <c r="AA428" s="347">
        <f>+'NF-KSF-TRIAL-BAL-2021'!T428+'RA-TRIAL-BAL-2021'!T428+'DES-TRIAL-BAL-2021'!T428+'DMP-TRIAL-BAL-2021'!T428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>
        <v>3156.18</v>
      </c>
      <c r="R429" s="324"/>
      <c r="S429" s="27">
        <f t="shared" si="238"/>
        <v>3156.18</v>
      </c>
      <c r="T429" s="28">
        <f t="shared" si="234"/>
        <v>0</v>
      </c>
      <c r="U429" s="51"/>
      <c r="V429" s="541">
        <f>+'NF-KSF-TRIAL-BAL-2021'!O429+'RA-TRIAL-BAL-2021'!O429+'DES-TRIAL-BAL-2021'!O429+'DMP-TRIAL-BAL-2021'!O429</f>
        <v>0</v>
      </c>
      <c r="W429" s="529">
        <f>+'NF-KSF-TRIAL-BAL-2021'!P429+'RA-TRIAL-BAL-2021'!P429+'DES-TRIAL-BAL-2021'!P429+'DMP-TRIAL-BAL-2021'!P429</f>
        <v>0</v>
      </c>
      <c r="X429" s="528">
        <f>+'NF-KSF-TRIAL-BAL-2021'!Q429+'RA-TRIAL-BAL-2021'!Q429+'DES-TRIAL-BAL-2021'!Q429+'DMP-TRIAL-BAL-2021'!Q429</f>
        <v>0</v>
      </c>
      <c r="Y429" s="529">
        <f>+'NF-KSF-TRIAL-BAL-2021'!R429+'RA-TRIAL-BAL-2021'!R429+'DES-TRIAL-BAL-2021'!R429+'DMP-TRIAL-BAL-2021'!R429</f>
        <v>0</v>
      </c>
      <c r="Z429" s="528">
        <f>+'NF-KSF-TRIAL-BAL-2021'!S429+'RA-TRIAL-BAL-2021'!S429+'DES-TRIAL-BAL-2021'!S429+'DMP-TRIAL-BAL-2021'!S429</f>
        <v>0</v>
      </c>
      <c r="AA429" s="347">
        <f>+'NF-KSF-TRIAL-BAL-2021'!T429+'RA-TRIAL-BAL-2021'!T429+'DES-TRIAL-BAL-2021'!T429+'DMP-TRIAL-BAL-2021'!T429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3156.18</v>
      </c>
      <c r="AN429" s="970">
        <f t="shared" si="233"/>
        <v>0</v>
      </c>
      <c r="AO429" s="326">
        <f t="shared" si="236"/>
        <v>3156.18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+'NF-KSF-TRIAL-BAL-2021'!O430+'RA-TRIAL-BAL-2021'!O430+'DES-TRIAL-BAL-2021'!O430+'DMP-TRIAL-BAL-2021'!O430</f>
        <v>0</v>
      </c>
      <c r="W430" s="529">
        <f>+'NF-KSF-TRIAL-BAL-2021'!P430+'RA-TRIAL-BAL-2021'!P430+'DES-TRIAL-BAL-2021'!P430+'DMP-TRIAL-BAL-2021'!P430</f>
        <v>0</v>
      </c>
      <c r="X430" s="528">
        <f>+'NF-KSF-TRIAL-BAL-2021'!Q430+'RA-TRIAL-BAL-2021'!Q430+'DES-TRIAL-BAL-2021'!Q430+'DMP-TRIAL-BAL-2021'!Q430</f>
        <v>0</v>
      </c>
      <c r="Y430" s="529">
        <f>+'NF-KSF-TRIAL-BAL-2021'!R430+'RA-TRIAL-BAL-2021'!R430+'DES-TRIAL-BAL-2021'!R430+'DMP-TRIAL-BAL-2021'!R430</f>
        <v>0</v>
      </c>
      <c r="Z430" s="528">
        <f>+'NF-KSF-TRIAL-BAL-2021'!S430+'RA-TRIAL-BAL-2021'!S430+'DES-TRIAL-BAL-2021'!S430+'DMP-TRIAL-BAL-2021'!S430</f>
        <v>0</v>
      </c>
      <c r="AA430" s="347">
        <f>+'NF-KSF-TRIAL-BAL-2021'!T430+'RA-TRIAL-BAL-2021'!T430+'DES-TRIAL-BAL-2021'!T430+'DMP-TRIAL-BAL-2021'!T430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+'NF-KSF-TRIAL-BAL-2021'!O431+'RA-TRIAL-BAL-2021'!O431+'DES-TRIAL-BAL-2021'!O431+'DMP-TRIAL-BAL-2021'!O431</f>
        <v>0</v>
      </c>
      <c r="W431" s="529">
        <f>+'NF-KSF-TRIAL-BAL-2021'!P431+'RA-TRIAL-BAL-2021'!P431+'DES-TRIAL-BAL-2021'!P431+'DMP-TRIAL-BAL-2021'!P431</f>
        <v>0</v>
      </c>
      <c r="X431" s="528">
        <f>+'NF-KSF-TRIAL-BAL-2021'!Q431+'RA-TRIAL-BAL-2021'!Q431+'DES-TRIAL-BAL-2021'!Q431+'DMP-TRIAL-BAL-2021'!Q431</f>
        <v>0</v>
      </c>
      <c r="Y431" s="529">
        <f>+'NF-KSF-TRIAL-BAL-2021'!R431+'RA-TRIAL-BAL-2021'!R431+'DES-TRIAL-BAL-2021'!R431+'DMP-TRIAL-BAL-2021'!R431</f>
        <v>0</v>
      </c>
      <c r="Z431" s="528">
        <f>+'NF-KSF-TRIAL-BAL-2021'!S431+'RA-TRIAL-BAL-2021'!S431+'DES-TRIAL-BAL-2021'!S431+'DMP-TRIAL-BAL-2021'!S431</f>
        <v>0</v>
      </c>
      <c r="AA431" s="347">
        <f>+'NF-KSF-TRIAL-BAL-2021'!T431+'RA-TRIAL-BAL-2021'!T431+'DES-TRIAL-BAL-2021'!T431+'DMP-TRIAL-BAL-2021'!T431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+'NF-KSF-TRIAL-BAL-2021'!O432+'RA-TRIAL-BAL-2021'!O432+'DES-TRIAL-BAL-2021'!O432+'DMP-TRIAL-BAL-2021'!O432</f>
        <v>0</v>
      </c>
      <c r="W432" s="529">
        <f>+'NF-KSF-TRIAL-BAL-2021'!P432+'RA-TRIAL-BAL-2021'!P432+'DES-TRIAL-BAL-2021'!P432+'DMP-TRIAL-BAL-2021'!P432</f>
        <v>0</v>
      </c>
      <c r="X432" s="528">
        <f>+'NF-KSF-TRIAL-BAL-2021'!Q432+'RA-TRIAL-BAL-2021'!Q432+'DES-TRIAL-BAL-2021'!Q432+'DMP-TRIAL-BAL-2021'!Q432</f>
        <v>0</v>
      </c>
      <c r="Y432" s="529">
        <f>+'NF-KSF-TRIAL-BAL-2021'!R432+'RA-TRIAL-BAL-2021'!R432+'DES-TRIAL-BAL-2021'!R432+'DMP-TRIAL-BAL-2021'!R432</f>
        <v>0</v>
      </c>
      <c r="Z432" s="528">
        <f>+'NF-KSF-TRIAL-BAL-2021'!S432+'RA-TRIAL-BAL-2021'!S432+'DES-TRIAL-BAL-2021'!S432+'DMP-TRIAL-BAL-2021'!S432</f>
        <v>0</v>
      </c>
      <c r="AA432" s="347">
        <f>+'NF-KSF-TRIAL-BAL-2021'!T432+'RA-TRIAL-BAL-2021'!T432+'DES-TRIAL-BAL-2021'!T432+'DMP-TRIAL-BAL-2021'!T432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+'NF-KSF-TRIAL-BAL-2021'!O433+'RA-TRIAL-BAL-2021'!O433+'DES-TRIAL-BAL-2021'!O433+'DMP-TRIAL-BAL-2021'!O433</f>
        <v>0</v>
      </c>
      <c r="W433" s="529">
        <f>+'NF-KSF-TRIAL-BAL-2021'!P433+'RA-TRIAL-BAL-2021'!P433+'DES-TRIAL-BAL-2021'!P433+'DMP-TRIAL-BAL-2021'!P433</f>
        <v>0</v>
      </c>
      <c r="X433" s="528">
        <f>+'NF-KSF-TRIAL-BAL-2021'!Q433+'RA-TRIAL-BAL-2021'!Q433+'DES-TRIAL-BAL-2021'!Q433+'DMP-TRIAL-BAL-2021'!Q433</f>
        <v>0</v>
      </c>
      <c r="Y433" s="529">
        <f>+'NF-KSF-TRIAL-BAL-2021'!R433+'RA-TRIAL-BAL-2021'!R433+'DES-TRIAL-BAL-2021'!R433+'DMP-TRIAL-BAL-2021'!R433</f>
        <v>0</v>
      </c>
      <c r="Z433" s="528">
        <f>+'NF-KSF-TRIAL-BAL-2021'!S433+'RA-TRIAL-BAL-2021'!S433+'DES-TRIAL-BAL-2021'!S433+'DMP-TRIAL-BAL-2021'!S433</f>
        <v>0</v>
      </c>
      <c r="AA433" s="347">
        <f>+'NF-KSF-TRIAL-BAL-2021'!T433+'RA-TRIAL-BAL-2021'!T433+'DES-TRIAL-BAL-2021'!T433+'DMP-TRIAL-BAL-2021'!T433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+'NF-KSF-TRIAL-BAL-2021'!O434+'RA-TRIAL-BAL-2021'!O434+'DES-TRIAL-BAL-2021'!O434+'DMP-TRIAL-BAL-2021'!O434</f>
        <v>0</v>
      </c>
      <c r="W434" s="529">
        <f>+'NF-KSF-TRIAL-BAL-2021'!P434+'RA-TRIAL-BAL-2021'!P434+'DES-TRIAL-BAL-2021'!P434+'DMP-TRIAL-BAL-2021'!P434</f>
        <v>0</v>
      </c>
      <c r="X434" s="528">
        <f>+'NF-KSF-TRIAL-BAL-2021'!Q434+'RA-TRIAL-BAL-2021'!Q434+'DES-TRIAL-BAL-2021'!Q434+'DMP-TRIAL-BAL-2021'!Q434</f>
        <v>0</v>
      </c>
      <c r="Y434" s="529">
        <f>+'NF-KSF-TRIAL-BAL-2021'!R434+'RA-TRIAL-BAL-2021'!R434+'DES-TRIAL-BAL-2021'!R434+'DMP-TRIAL-BAL-2021'!R434</f>
        <v>0</v>
      </c>
      <c r="Z434" s="528">
        <f>+'NF-KSF-TRIAL-BAL-2021'!S434+'RA-TRIAL-BAL-2021'!S434+'DES-TRIAL-BAL-2021'!S434+'DMP-TRIAL-BAL-2021'!S434</f>
        <v>0</v>
      </c>
      <c r="AA434" s="347">
        <f>+'NF-KSF-TRIAL-BAL-2021'!T434+'RA-TRIAL-BAL-2021'!T434+'DES-TRIAL-BAL-2021'!T434+'DMP-TRIAL-BAL-2021'!T434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+'NF-KSF-TRIAL-BAL-2021'!O435+'RA-TRIAL-BAL-2021'!O435+'DES-TRIAL-BAL-2021'!O435+'DMP-TRIAL-BAL-2021'!O435</f>
        <v>0</v>
      </c>
      <c r="W435" s="529">
        <f>+'NF-KSF-TRIAL-BAL-2021'!P435+'RA-TRIAL-BAL-2021'!P435+'DES-TRIAL-BAL-2021'!P435+'DMP-TRIAL-BAL-2021'!P435</f>
        <v>0</v>
      </c>
      <c r="X435" s="528">
        <f>+'NF-KSF-TRIAL-BAL-2021'!Q435+'RA-TRIAL-BAL-2021'!Q435+'DES-TRIAL-BAL-2021'!Q435+'DMP-TRIAL-BAL-2021'!Q435</f>
        <v>0</v>
      </c>
      <c r="Y435" s="529">
        <f>+'NF-KSF-TRIAL-BAL-2021'!R435+'RA-TRIAL-BAL-2021'!R435+'DES-TRIAL-BAL-2021'!R435+'DMP-TRIAL-BAL-2021'!R435</f>
        <v>0</v>
      </c>
      <c r="Z435" s="528">
        <f>+'NF-KSF-TRIAL-BAL-2021'!S435+'RA-TRIAL-BAL-2021'!S435+'DES-TRIAL-BAL-2021'!S435+'DMP-TRIAL-BAL-2021'!S435</f>
        <v>0</v>
      </c>
      <c r="AA435" s="347">
        <f>+'NF-KSF-TRIAL-BAL-2021'!T435+'RA-TRIAL-BAL-2021'!T435+'DES-TRIAL-BAL-2021'!T435+'DMP-TRIAL-BAL-2021'!T435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+'NF-KSF-TRIAL-BAL-2021'!O436+'RA-TRIAL-BAL-2021'!O436+'DES-TRIAL-BAL-2021'!O436+'DMP-TRIAL-BAL-2021'!O436</f>
        <v>0</v>
      </c>
      <c r="W436" s="529">
        <f>+'NF-KSF-TRIAL-BAL-2021'!P436+'RA-TRIAL-BAL-2021'!P436+'DES-TRIAL-BAL-2021'!P436+'DMP-TRIAL-BAL-2021'!P436</f>
        <v>0</v>
      </c>
      <c r="X436" s="528">
        <f>+'NF-KSF-TRIAL-BAL-2021'!Q436+'RA-TRIAL-BAL-2021'!Q436+'DES-TRIAL-BAL-2021'!Q436+'DMP-TRIAL-BAL-2021'!Q436</f>
        <v>0</v>
      </c>
      <c r="Y436" s="529">
        <f>+'NF-KSF-TRIAL-BAL-2021'!R436+'RA-TRIAL-BAL-2021'!R436+'DES-TRIAL-BAL-2021'!R436+'DMP-TRIAL-BAL-2021'!R436</f>
        <v>0</v>
      </c>
      <c r="Z436" s="528">
        <f>+'NF-KSF-TRIAL-BAL-2021'!S436+'RA-TRIAL-BAL-2021'!S436+'DES-TRIAL-BAL-2021'!S436+'DMP-TRIAL-BAL-2021'!S436</f>
        <v>0</v>
      </c>
      <c r="AA436" s="347">
        <f>+'NF-KSF-TRIAL-BAL-2021'!T436+'RA-TRIAL-BAL-2021'!T436+'DES-TRIAL-BAL-2021'!T436+'DMP-TRIAL-BAL-2021'!T436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>
        <v>527093.71</v>
      </c>
      <c r="R437" s="324"/>
      <c r="S437" s="27">
        <f t="shared" si="238"/>
        <v>527093.71</v>
      </c>
      <c r="T437" s="28">
        <f t="shared" si="234"/>
        <v>0</v>
      </c>
      <c r="U437" s="51"/>
      <c r="V437" s="541">
        <f>+'NF-KSF-TRIAL-BAL-2021'!O437+'RA-TRIAL-BAL-2021'!O437+'DES-TRIAL-BAL-2021'!O437+'DMP-TRIAL-BAL-2021'!O437</f>
        <v>0</v>
      </c>
      <c r="W437" s="529">
        <f>+'NF-KSF-TRIAL-BAL-2021'!P437+'RA-TRIAL-BAL-2021'!P437+'DES-TRIAL-BAL-2021'!P437+'DMP-TRIAL-BAL-2021'!P437</f>
        <v>0</v>
      </c>
      <c r="X437" s="528">
        <f>+'NF-KSF-TRIAL-BAL-2021'!Q437+'RA-TRIAL-BAL-2021'!Q437+'DES-TRIAL-BAL-2021'!Q437+'DMP-TRIAL-BAL-2021'!Q437</f>
        <v>586908.06999999995</v>
      </c>
      <c r="Y437" s="529">
        <f>+'NF-KSF-TRIAL-BAL-2021'!R437+'RA-TRIAL-BAL-2021'!R437+'DES-TRIAL-BAL-2021'!R437+'DMP-TRIAL-BAL-2021'!R437</f>
        <v>0</v>
      </c>
      <c r="Z437" s="528">
        <f>+'NF-KSF-TRIAL-BAL-2021'!S437+'RA-TRIAL-BAL-2021'!S437+'DES-TRIAL-BAL-2021'!S437+'DMP-TRIAL-BAL-2021'!S437</f>
        <v>586908.06999999995</v>
      </c>
      <c r="AA437" s="347">
        <f>+'NF-KSF-TRIAL-BAL-2021'!T437+'RA-TRIAL-BAL-2021'!T437+'DES-TRIAL-BAL-2021'!T437+'DMP-TRIAL-BAL-2021'!T437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1114001.78</v>
      </c>
      <c r="AN437" s="970">
        <f t="shared" si="233"/>
        <v>0</v>
      </c>
      <c r="AO437" s="326">
        <f t="shared" si="236"/>
        <v>1114001.7799999998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+'NF-KSF-TRIAL-BAL-2021'!O438+'RA-TRIAL-BAL-2021'!O438+'DES-TRIAL-BAL-2021'!O438+'DMP-TRIAL-BAL-2021'!O438</f>
        <v>0</v>
      </c>
      <c r="W438" s="529">
        <f>+'NF-KSF-TRIAL-BAL-2021'!P438+'RA-TRIAL-BAL-2021'!P438+'DES-TRIAL-BAL-2021'!P438+'DMP-TRIAL-BAL-2021'!P438</f>
        <v>0</v>
      </c>
      <c r="X438" s="528">
        <f>+'NF-KSF-TRIAL-BAL-2021'!Q438+'RA-TRIAL-BAL-2021'!Q438+'DES-TRIAL-BAL-2021'!Q438+'DMP-TRIAL-BAL-2021'!Q438</f>
        <v>814264.02</v>
      </c>
      <c r="Y438" s="529">
        <f>+'NF-KSF-TRIAL-BAL-2021'!R438+'RA-TRIAL-BAL-2021'!R438+'DES-TRIAL-BAL-2021'!R438+'DMP-TRIAL-BAL-2021'!R438</f>
        <v>0</v>
      </c>
      <c r="Z438" s="528">
        <f>+'NF-KSF-TRIAL-BAL-2021'!S438+'RA-TRIAL-BAL-2021'!S438+'DES-TRIAL-BAL-2021'!S438+'DMP-TRIAL-BAL-2021'!S438</f>
        <v>814264.02</v>
      </c>
      <c r="AA438" s="347">
        <f>+'NF-KSF-TRIAL-BAL-2021'!T438+'RA-TRIAL-BAL-2021'!T438+'DES-TRIAL-BAL-2021'!T438+'DMP-TRIAL-BAL-2021'!T438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814264.02</v>
      </c>
      <c r="AN438" s="970">
        <f t="shared" si="233"/>
        <v>0</v>
      </c>
      <c r="AO438" s="326">
        <f t="shared" si="236"/>
        <v>814264.02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+'NF-KSF-TRIAL-BAL-2021'!O439+'RA-TRIAL-BAL-2021'!O439+'DES-TRIAL-BAL-2021'!O439+'DMP-TRIAL-BAL-2021'!O439</f>
        <v>0</v>
      </c>
      <c r="W439" s="529">
        <f>+'NF-KSF-TRIAL-BAL-2021'!P439+'RA-TRIAL-BAL-2021'!P439+'DES-TRIAL-BAL-2021'!P439+'DMP-TRIAL-BAL-2021'!P439</f>
        <v>0</v>
      </c>
      <c r="X439" s="528">
        <f>+'NF-KSF-TRIAL-BAL-2021'!Q439+'RA-TRIAL-BAL-2021'!Q439+'DES-TRIAL-BAL-2021'!Q439+'DMP-TRIAL-BAL-2021'!Q439</f>
        <v>0</v>
      </c>
      <c r="Y439" s="529">
        <f>+'NF-KSF-TRIAL-BAL-2021'!R439+'RA-TRIAL-BAL-2021'!R439+'DES-TRIAL-BAL-2021'!R439+'DMP-TRIAL-BAL-2021'!R439</f>
        <v>0</v>
      </c>
      <c r="Z439" s="528">
        <f>+'NF-KSF-TRIAL-BAL-2021'!S439+'RA-TRIAL-BAL-2021'!S439+'DES-TRIAL-BAL-2021'!S439+'DMP-TRIAL-BAL-2021'!S439</f>
        <v>0</v>
      </c>
      <c r="AA439" s="347">
        <f>+'NF-KSF-TRIAL-BAL-2021'!T439+'RA-TRIAL-BAL-2021'!T439+'DES-TRIAL-BAL-2021'!T439+'DMP-TRIAL-BAL-2021'!T439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+'NF-KSF-TRIAL-BAL-2021'!O440+'RA-TRIAL-BAL-2021'!O440+'DES-TRIAL-BAL-2021'!O440+'DMP-TRIAL-BAL-2021'!O440</f>
        <v>0</v>
      </c>
      <c r="W440" s="529">
        <f>+'NF-KSF-TRIAL-BAL-2021'!P440+'RA-TRIAL-BAL-2021'!P440+'DES-TRIAL-BAL-2021'!P440+'DMP-TRIAL-BAL-2021'!P440</f>
        <v>0</v>
      </c>
      <c r="X440" s="528">
        <f>+'NF-KSF-TRIAL-BAL-2021'!Q440+'RA-TRIAL-BAL-2021'!Q440+'DES-TRIAL-BAL-2021'!Q440+'DMP-TRIAL-BAL-2021'!Q440</f>
        <v>0</v>
      </c>
      <c r="Y440" s="529">
        <f>+'NF-KSF-TRIAL-BAL-2021'!R440+'RA-TRIAL-BAL-2021'!R440+'DES-TRIAL-BAL-2021'!R440+'DMP-TRIAL-BAL-2021'!R440</f>
        <v>0</v>
      </c>
      <c r="Z440" s="528">
        <f>+'NF-KSF-TRIAL-BAL-2021'!S440+'RA-TRIAL-BAL-2021'!S440+'DES-TRIAL-BAL-2021'!S440+'DMP-TRIAL-BAL-2021'!S440</f>
        <v>0</v>
      </c>
      <c r="AA440" s="347">
        <f>+'NF-KSF-TRIAL-BAL-2021'!T440+'RA-TRIAL-BAL-2021'!T440+'DES-TRIAL-BAL-2021'!T440+'DMP-TRIAL-BAL-2021'!T440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+'NF-KSF-TRIAL-BAL-2021'!O441+'RA-TRIAL-BAL-2021'!O441+'DES-TRIAL-BAL-2021'!O441+'DMP-TRIAL-BAL-2021'!O441</f>
        <v>0</v>
      </c>
      <c r="W441" s="529">
        <f>+'NF-KSF-TRIAL-BAL-2021'!P441+'RA-TRIAL-BAL-2021'!P441+'DES-TRIAL-BAL-2021'!P441+'DMP-TRIAL-BAL-2021'!P441</f>
        <v>0</v>
      </c>
      <c r="X441" s="528">
        <f>+'NF-KSF-TRIAL-BAL-2021'!Q441+'RA-TRIAL-BAL-2021'!Q441+'DES-TRIAL-BAL-2021'!Q441+'DMP-TRIAL-BAL-2021'!Q441</f>
        <v>0</v>
      </c>
      <c r="Y441" s="529">
        <f>+'NF-KSF-TRIAL-BAL-2021'!R441+'RA-TRIAL-BAL-2021'!R441+'DES-TRIAL-BAL-2021'!R441+'DMP-TRIAL-BAL-2021'!R441</f>
        <v>0</v>
      </c>
      <c r="Z441" s="528">
        <f>+'NF-KSF-TRIAL-BAL-2021'!S441+'RA-TRIAL-BAL-2021'!S441+'DES-TRIAL-BAL-2021'!S441+'DMP-TRIAL-BAL-2021'!S441</f>
        <v>0</v>
      </c>
      <c r="AA441" s="347">
        <f>+'NF-KSF-TRIAL-BAL-2021'!T441+'RA-TRIAL-BAL-2021'!T441+'DES-TRIAL-BAL-2021'!T441+'DMP-TRIAL-BAL-2021'!T441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+'NF-KSF-TRIAL-BAL-2021'!O442+'RA-TRIAL-BAL-2021'!O442+'DES-TRIAL-BAL-2021'!O442+'DMP-TRIAL-BAL-2021'!O442</f>
        <v>0</v>
      </c>
      <c r="W442" s="529">
        <f>+'NF-KSF-TRIAL-BAL-2021'!P442+'RA-TRIAL-BAL-2021'!P442+'DES-TRIAL-BAL-2021'!P442+'DMP-TRIAL-BAL-2021'!P442</f>
        <v>0</v>
      </c>
      <c r="X442" s="528">
        <f>+'NF-KSF-TRIAL-BAL-2021'!Q442+'RA-TRIAL-BAL-2021'!Q442+'DES-TRIAL-BAL-2021'!Q442+'DMP-TRIAL-BAL-2021'!Q442</f>
        <v>0</v>
      </c>
      <c r="Y442" s="529">
        <f>+'NF-KSF-TRIAL-BAL-2021'!R442+'RA-TRIAL-BAL-2021'!R442+'DES-TRIAL-BAL-2021'!R442+'DMP-TRIAL-BAL-2021'!R442</f>
        <v>0</v>
      </c>
      <c r="Z442" s="528">
        <f>+'NF-KSF-TRIAL-BAL-2021'!S442+'RA-TRIAL-BAL-2021'!S442+'DES-TRIAL-BAL-2021'!S442+'DMP-TRIAL-BAL-2021'!S442</f>
        <v>0</v>
      </c>
      <c r="AA442" s="347">
        <f>+'NF-KSF-TRIAL-BAL-2021'!T442+'RA-TRIAL-BAL-2021'!T442+'DES-TRIAL-BAL-2021'!T442+'DMP-TRIAL-BAL-2021'!T442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+'NF-KSF-TRIAL-BAL-2021'!O443+'RA-TRIAL-BAL-2021'!O443+'DES-TRIAL-BAL-2021'!O443+'DMP-TRIAL-BAL-2021'!O443</f>
        <v>0</v>
      </c>
      <c r="W443" s="529">
        <f>+'NF-KSF-TRIAL-BAL-2021'!P443+'RA-TRIAL-BAL-2021'!P443+'DES-TRIAL-BAL-2021'!P443+'DMP-TRIAL-BAL-2021'!P443</f>
        <v>0</v>
      </c>
      <c r="X443" s="528">
        <f>+'NF-KSF-TRIAL-BAL-2021'!Q443+'RA-TRIAL-BAL-2021'!Q443+'DES-TRIAL-BAL-2021'!Q443+'DMP-TRIAL-BAL-2021'!Q443</f>
        <v>0</v>
      </c>
      <c r="Y443" s="529">
        <f>+'NF-KSF-TRIAL-BAL-2021'!R443+'RA-TRIAL-BAL-2021'!R443+'DES-TRIAL-BAL-2021'!R443+'DMP-TRIAL-BAL-2021'!R443</f>
        <v>0</v>
      </c>
      <c r="Z443" s="528">
        <f>+'NF-KSF-TRIAL-BAL-2021'!S443+'RA-TRIAL-BAL-2021'!S443+'DES-TRIAL-BAL-2021'!S443+'DMP-TRIAL-BAL-2021'!S443</f>
        <v>0</v>
      </c>
      <c r="AA443" s="347">
        <f>+'NF-KSF-TRIAL-BAL-2021'!T443+'RA-TRIAL-BAL-2021'!T443+'DES-TRIAL-BAL-2021'!T443+'DMP-TRIAL-BAL-2021'!T443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+'NF-KSF-TRIAL-BAL-2021'!O444+'RA-TRIAL-BAL-2021'!O444+'DES-TRIAL-BAL-2021'!O444+'DMP-TRIAL-BAL-2021'!O444</f>
        <v>0</v>
      </c>
      <c r="W444" s="529">
        <f>+'NF-KSF-TRIAL-BAL-2021'!P444+'RA-TRIAL-BAL-2021'!P444+'DES-TRIAL-BAL-2021'!P444+'DMP-TRIAL-BAL-2021'!P444</f>
        <v>0</v>
      </c>
      <c r="X444" s="528">
        <f>+'NF-KSF-TRIAL-BAL-2021'!Q444+'RA-TRIAL-BAL-2021'!Q444+'DES-TRIAL-BAL-2021'!Q444+'DMP-TRIAL-BAL-2021'!Q444</f>
        <v>0</v>
      </c>
      <c r="Y444" s="529">
        <f>+'NF-KSF-TRIAL-BAL-2021'!R444+'RA-TRIAL-BAL-2021'!R444+'DES-TRIAL-BAL-2021'!R444+'DMP-TRIAL-BAL-2021'!R444</f>
        <v>0</v>
      </c>
      <c r="Z444" s="528">
        <f>+'NF-KSF-TRIAL-BAL-2021'!S444+'RA-TRIAL-BAL-2021'!S444+'DES-TRIAL-BAL-2021'!S444+'DMP-TRIAL-BAL-2021'!S444</f>
        <v>0</v>
      </c>
      <c r="AA444" s="347">
        <f>+'NF-KSF-TRIAL-BAL-2021'!T444+'RA-TRIAL-BAL-2021'!T444+'DES-TRIAL-BAL-2021'!T444+'DMP-TRIAL-BAL-2021'!T444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+'NF-KSF-TRIAL-BAL-2021'!O445+'RA-TRIAL-BAL-2021'!O445+'DES-TRIAL-BAL-2021'!O445+'DMP-TRIAL-BAL-2021'!O445</f>
        <v>0</v>
      </c>
      <c r="W445" s="529">
        <f>+'NF-KSF-TRIAL-BAL-2021'!P445+'RA-TRIAL-BAL-2021'!P445+'DES-TRIAL-BAL-2021'!P445+'DMP-TRIAL-BAL-2021'!P445</f>
        <v>0</v>
      </c>
      <c r="X445" s="528">
        <f>+'NF-KSF-TRIAL-BAL-2021'!Q445+'RA-TRIAL-BAL-2021'!Q445+'DES-TRIAL-BAL-2021'!Q445+'DMP-TRIAL-BAL-2021'!Q445</f>
        <v>0</v>
      </c>
      <c r="Y445" s="529">
        <f>+'NF-KSF-TRIAL-BAL-2021'!R445+'RA-TRIAL-BAL-2021'!R445+'DES-TRIAL-BAL-2021'!R445+'DMP-TRIAL-BAL-2021'!R445</f>
        <v>0</v>
      </c>
      <c r="Z445" s="528">
        <f>+'NF-KSF-TRIAL-BAL-2021'!S445+'RA-TRIAL-BAL-2021'!S445+'DES-TRIAL-BAL-2021'!S445+'DMP-TRIAL-BAL-2021'!S445</f>
        <v>0</v>
      </c>
      <c r="AA445" s="347">
        <f>+'NF-KSF-TRIAL-BAL-2021'!T445+'RA-TRIAL-BAL-2021'!T445+'DES-TRIAL-BAL-2021'!T445+'DMP-TRIAL-BAL-2021'!T445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+'NF-KSF-TRIAL-BAL-2021'!O446+'RA-TRIAL-BAL-2021'!O446+'DES-TRIAL-BAL-2021'!O446+'DMP-TRIAL-BAL-2021'!O446</f>
        <v>0</v>
      </c>
      <c r="W446" s="529">
        <f>+'NF-KSF-TRIAL-BAL-2021'!P446+'RA-TRIAL-BAL-2021'!P446+'DES-TRIAL-BAL-2021'!P446+'DMP-TRIAL-BAL-2021'!P446</f>
        <v>0</v>
      </c>
      <c r="X446" s="528">
        <f>+'NF-KSF-TRIAL-BAL-2021'!Q446+'RA-TRIAL-BAL-2021'!Q446+'DES-TRIAL-BAL-2021'!Q446+'DMP-TRIAL-BAL-2021'!Q446</f>
        <v>0</v>
      </c>
      <c r="Y446" s="529">
        <f>+'NF-KSF-TRIAL-BAL-2021'!R446+'RA-TRIAL-BAL-2021'!R446+'DES-TRIAL-BAL-2021'!R446+'DMP-TRIAL-BAL-2021'!R446</f>
        <v>0</v>
      </c>
      <c r="Z446" s="528">
        <f>+'NF-KSF-TRIAL-BAL-2021'!S446+'RA-TRIAL-BAL-2021'!S446+'DES-TRIAL-BAL-2021'!S446+'DMP-TRIAL-BAL-2021'!S446</f>
        <v>0</v>
      </c>
      <c r="AA446" s="347">
        <f>+'NF-KSF-TRIAL-BAL-2021'!T446+'RA-TRIAL-BAL-2021'!T446+'DES-TRIAL-BAL-2021'!T446+'DMP-TRIAL-BAL-2021'!T446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>
        <v>6804.06</v>
      </c>
      <c r="R447" s="324"/>
      <c r="S447" s="27">
        <f>+IF(ABS(+O447+Q447)&gt;=ABS(P447+R447),+O447-P447+Q447-R447,0)</f>
        <v>6804.06</v>
      </c>
      <c r="T447" s="28">
        <f>+IF(ABS(+O447+Q447)&lt;=ABS(P447+R447),-O447+P447-Q447+R447,0)</f>
        <v>0</v>
      </c>
      <c r="U447" s="51"/>
      <c r="V447" s="541">
        <f>+'NF-KSF-TRIAL-BAL-2021'!O447+'RA-TRIAL-BAL-2021'!O447+'DES-TRIAL-BAL-2021'!O447+'DMP-TRIAL-BAL-2021'!O447</f>
        <v>0</v>
      </c>
      <c r="W447" s="529">
        <f>+'NF-KSF-TRIAL-BAL-2021'!P447+'RA-TRIAL-BAL-2021'!P447+'DES-TRIAL-BAL-2021'!P447+'DMP-TRIAL-BAL-2021'!P447</f>
        <v>0</v>
      </c>
      <c r="X447" s="528">
        <f>+'NF-KSF-TRIAL-BAL-2021'!Q447+'RA-TRIAL-BAL-2021'!Q447+'DES-TRIAL-BAL-2021'!Q447+'DMP-TRIAL-BAL-2021'!Q447</f>
        <v>0</v>
      </c>
      <c r="Y447" s="529">
        <f>+'NF-KSF-TRIAL-BAL-2021'!R447+'RA-TRIAL-BAL-2021'!R447+'DES-TRIAL-BAL-2021'!R447+'DMP-TRIAL-BAL-2021'!R447</f>
        <v>0</v>
      </c>
      <c r="Z447" s="528">
        <f>+'NF-KSF-TRIAL-BAL-2021'!S447+'RA-TRIAL-BAL-2021'!S447+'DES-TRIAL-BAL-2021'!S447+'DMP-TRIAL-BAL-2021'!S447</f>
        <v>0</v>
      </c>
      <c r="AA447" s="347">
        <f>+'NF-KSF-TRIAL-BAL-2021'!T447+'RA-TRIAL-BAL-2021'!T447+'DES-TRIAL-BAL-2021'!T447+'DMP-TRIAL-BAL-2021'!T447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6804.06</v>
      </c>
      <c r="AN447" s="970">
        <f>+ROUND(+R447+Y447+AF447,2)</f>
        <v>0</v>
      </c>
      <c r="AO447" s="326">
        <f t="shared" si="236"/>
        <v>6804.06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>
        <v>94350</v>
      </c>
      <c r="R448" s="324">
        <v>6714.15</v>
      </c>
      <c r="S448" s="27">
        <f t="shared" si="238"/>
        <v>87635.85</v>
      </c>
      <c r="T448" s="28">
        <f t="shared" si="234"/>
        <v>0</v>
      </c>
      <c r="U448" s="51"/>
      <c r="V448" s="541">
        <f>+'NF-KSF-TRIAL-BAL-2021'!O448+'RA-TRIAL-BAL-2021'!O448+'DES-TRIAL-BAL-2021'!O448+'DMP-TRIAL-BAL-2021'!O448</f>
        <v>0</v>
      </c>
      <c r="W448" s="529">
        <f>+'NF-KSF-TRIAL-BAL-2021'!P448+'RA-TRIAL-BAL-2021'!P448+'DES-TRIAL-BAL-2021'!P448+'DMP-TRIAL-BAL-2021'!P448</f>
        <v>0</v>
      </c>
      <c r="X448" s="528">
        <f>+'NF-KSF-TRIAL-BAL-2021'!Q448+'RA-TRIAL-BAL-2021'!Q448+'DES-TRIAL-BAL-2021'!Q448+'DMP-TRIAL-BAL-2021'!Q448</f>
        <v>0</v>
      </c>
      <c r="Y448" s="529">
        <f>+'NF-KSF-TRIAL-BAL-2021'!R448+'RA-TRIAL-BAL-2021'!R448+'DES-TRIAL-BAL-2021'!R448+'DMP-TRIAL-BAL-2021'!R448</f>
        <v>0</v>
      </c>
      <c r="Z448" s="528">
        <f>+'NF-KSF-TRIAL-BAL-2021'!S448+'RA-TRIAL-BAL-2021'!S448+'DES-TRIAL-BAL-2021'!S448+'DMP-TRIAL-BAL-2021'!S448</f>
        <v>0</v>
      </c>
      <c r="AA448" s="347">
        <f>+'NF-KSF-TRIAL-BAL-2021'!T448+'RA-TRIAL-BAL-2021'!T448+'DES-TRIAL-BAL-2021'!T448+'DMP-TRIAL-BAL-2021'!T448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94350</v>
      </c>
      <c r="AN448" s="970">
        <f t="shared" si="233"/>
        <v>6714.15</v>
      </c>
      <c r="AO448" s="326">
        <f t="shared" si="236"/>
        <v>87635.85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+'NF-KSF-TRIAL-BAL-2021'!O449+'RA-TRIAL-BAL-2021'!O449+'DES-TRIAL-BAL-2021'!O449+'DMP-TRIAL-BAL-2021'!O449</f>
        <v>0</v>
      </c>
      <c r="W449" s="529">
        <f>+'NF-KSF-TRIAL-BAL-2021'!P449+'RA-TRIAL-BAL-2021'!P449+'DES-TRIAL-BAL-2021'!P449+'DMP-TRIAL-BAL-2021'!P449</f>
        <v>0</v>
      </c>
      <c r="X449" s="528">
        <f>+'NF-KSF-TRIAL-BAL-2021'!Q449+'RA-TRIAL-BAL-2021'!Q449+'DES-TRIAL-BAL-2021'!Q449+'DMP-TRIAL-BAL-2021'!Q449</f>
        <v>0</v>
      </c>
      <c r="Y449" s="529">
        <f>+'NF-KSF-TRIAL-BAL-2021'!R449+'RA-TRIAL-BAL-2021'!R449+'DES-TRIAL-BAL-2021'!R449+'DMP-TRIAL-BAL-2021'!R449</f>
        <v>0</v>
      </c>
      <c r="Z449" s="528">
        <f>+'NF-KSF-TRIAL-BAL-2021'!S449+'RA-TRIAL-BAL-2021'!S449+'DES-TRIAL-BAL-2021'!S449+'DMP-TRIAL-BAL-2021'!S449</f>
        <v>0</v>
      </c>
      <c r="AA449" s="347">
        <f>+'NF-KSF-TRIAL-BAL-2021'!T449+'RA-TRIAL-BAL-2021'!T449+'DES-TRIAL-BAL-2021'!T449+'DMP-TRIAL-BAL-2021'!T449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5870.57</v>
      </c>
      <c r="R450" s="324"/>
      <c r="S450" s="27">
        <f t="shared" si="238"/>
        <v>5870.57</v>
      </c>
      <c r="T450" s="28">
        <f t="shared" si="234"/>
        <v>0</v>
      </c>
      <c r="U450" s="51"/>
      <c r="V450" s="541">
        <f>+'NF-KSF-TRIAL-BAL-2021'!O450+'RA-TRIAL-BAL-2021'!O450+'DES-TRIAL-BAL-2021'!O450+'DMP-TRIAL-BAL-2021'!O450</f>
        <v>0</v>
      </c>
      <c r="W450" s="529">
        <f>+'NF-KSF-TRIAL-BAL-2021'!P450+'RA-TRIAL-BAL-2021'!P450+'DES-TRIAL-BAL-2021'!P450+'DMP-TRIAL-BAL-2021'!P450</f>
        <v>0</v>
      </c>
      <c r="X450" s="528">
        <f>+'NF-KSF-TRIAL-BAL-2021'!Q450+'RA-TRIAL-BAL-2021'!Q450+'DES-TRIAL-BAL-2021'!Q450+'DMP-TRIAL-BAL-2021'!Q450</f>
        <v>0</v>
      </c>
      <c r="Y450" s="529">
        <f>+'NF-KSF-TRIAL-BAL-2021'!R450+'RA-TRIAL-BAL-2021'!R450+'DES-TRIAL-BAL-2021'!R450+'DMP-TRIAL-BAL-2021'!R450</f>
        <v>0</v>
      </c>
      <c r="Z450" s="528">
        <f>+'NF-KSF-TRIAL-BAL-2021'!S450+'RA-TRIAL-BAL-2021'!S450+'DES-TRIAL-BAL-2021'!S450+'DMP-TRIAL-BAL-2021'!S450</f>
        <v>0</v>
      </c>
      <c r="AA450" s="347">
        <f>+'NF-KSF-TRIAL-BAL-2021'!T450+'RA-TRIAL-BAL-2021'!T450+'DES-TRIAL-BAL-2021'!T450+'DMP-TRIAL-BAL-2021'!T450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5870.57</v>
      </c>
      <c r="AN450" s="970">
        <f t="shared" si="233"/>
        <v>0</v>
      </c>
      <c r="AO450" s="326">
        <f t="shared" si="236"/>
        <v>5870.57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+'NF-KSF-TRIAL-BAL-2021'!O451+'RA-TRIAL-BAL-2021'!O451+'DES-TRIAL-BAL-2021'!O451+'DMP-TRIAL-BAL-2021'!O451</f>
        <v>0</v>
      </c>
      <c r="W451" s="529">
        <f>+'NF-KSF-TRIAL-BAL-2021'!P451+'RA-TRIAL-BAL-2021'!P451+'DES-TRIAL-BAL-2021'!P451+'DMP-TRIAL-BAL-2021'!P451</f>
        <v>0</v>
      </c>
      <c r="X451" s="528">
        <f>+'NF-KSF-TRIAL-BAL-2021'!Q451+'RA-TRIAL-BAL-2021'!Q451+'DES-TRIAL-BAL-2021'!Q451+'DMP-TRIAL-BAL-2021'!Q451</f>
        <v>4026.58</v>
      </c>
      <c r="Y451" s="529">
        <f>+'NF-KSF-TRIAL-BAL-2021'!R451+'RA-TRIAL-BAL-2021'!R451+'DES-TRIAL-BAL-2021'!R451+'DMP-TRIAL-BAL-2021'!R451</f>
        <v>0</v>
      </c>
      <c r="Z451" s="528">
        <f>+'NF-KSF-TRIAL-BAL-2021'!S451+'RA-TRIAL-BAL-2021'!S451+'DES-TRIAL-BAL-2021'!S451+'DMP-TRIAL-BAL-2021'!S451</f>
        <v>4026.58</v>
      </c>
      <c r="AA451" s="347">
        <f>+'NF-KSF-TRIAL-BAL-2021'!T451+'RA-TRIAL-BAL-2021'!T451+'DES-TRIAL-BAL-2021'!T451+'DMP-TRIAL-BAL-2021'!T451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4026.58</v>
      </c>
      <c r="AN451" s="970">
        <f t="shared" si="233"/>
        <v>0</v>
      </c>
      <c r="AO451" s="326">
        <f t="shared" si="236"/>
        <v>4026.58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>
        <v>71.41</v>
      </c>
      <c r="R452" s="324"/>
      <c r="S452" s="27">
        <f t="shared" si="238"/>
        <v>71.41</v>
      </c>
      <c r="T452" s="28">
        <f t="shared" si="234"/>
        <v>0</v>
      </c>
      <c r="U452" s="51"/>
      <c r="V452" s="541">
        <f>+'NF-KSF-TRIAL-BAL-2021'!O452+'RA-TRIAL-BAL-2021'!O452+'DES-TRIAL-BAL-2021'!O452+'DMP-TRIAL-BAL-2021'!O452</f>
        <v>0</v>
      </c>
      <c r="W452" s="529">
        <f>+'NF-KSF-TRIAL-BAL-2021'!P452+'RA-TRIAL-BAL-2021'!P452+'DES-TRIAL-BAL-2021'!P452+'DMP-TRIAL-BAL-2021'!P452</f>
        <v>0</v>
      </c>
      <c r="X452" s="528">
        <f>+'NF-KSF-TRIAL-BAL-2021'!Q452+'RA-TRIAL-BAL-2021'!Q452+'DES-TRIAL-BAL-2021'!Q452+'DMP-TRIAL-BAL-2021'!Q452</f>
        <v>0</v>
      </c>
      <c r="Y452" s="529">
        <f>+'NF-KSF-TRIAL-BAL-2021'!R452+'RA-TRIAL-BAL-2021'!R452+'DES-TRIAL-BAL-2021'!R452+'DMP-TRIAL-BAL-2021'!R452</f>
        <v>0</v>
      </c>
      <c r="Z452" s="528">
        <f>+'NF-KSF-TRIAL-BAL-2021'!S452+'RA-TRIAL-BAL-2021'!S452+'DES-TRIAL-BAL-2021'!S452+'DMP-TRIAL-BAL-2021'!S452</f>
        <v>0</v>
      </c>
      <c r="AA452" s="347">
        <f>+'NF-KSF-TRIAL-BAL-2021'!T452+'RA-TRIAL-BAL-2021'!T452+'DES-TRIAL-BAL-2021'!T452+'DMP-TRIAL-BAL-2021'!T452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71.41</v>
      </c>
      <c r="AN452" s="970">
        <f t="shared" si="233"/>
        <v>0</v>
      </c>
      <c r="AO452" s="326">
        <f t="shared" si="236"/>
        <v>71.41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+'NF-KSF-TRIAL-BAL-2021'!O453+'RA-TRIAL-BAL-2021'!O453+'DES-TRIAL-BAL-2021'!O453+'DMP-TRIAL-BAL-2021'!O453</f>
        <v>0</v>
      </c>
      <c r="W453" s="529">
        <f>+'NF-KSF-TRIAL-BAL-2021'!P453+'RA-TRIAL-BAL-2021'!P453+'DES-TRIAL-BAL-2021'!P453+'DMP-TRIAL-BAL-2021'!P453</f>
        <v>0</v>
      </c>
      <c r="X453" s="528">
        <f>+'NF-KSF-TRIAL-BAL-2021'!Q453+'RA-TRIAL-BAL-2021'!Q453+'DES-TRIAL-BAL-2021'!Q453+'DMP-TRIAL-BAL-2021'!Q453</f>
        <v>0</v>
      </c>
      <c r="Y453" s="529">
        <f>+'NF-KSF-TRIAL-BAL-2021'!R453+'RA-TRIAL-BAL-2021'!R453+'DES-TRIAL-BAL-2021'!R453+'DMP-TRIAL-BAL-2021'!R453</f>
        <v>0</v>
      </c>
      <c r="Z453" s="528">
        <f>+'NF-KSF-TRIAL-BAL-2021'!S453+'RA-TRIAL-BAL-2021'!S453+'DES-TRIAL-BAL-2021'!S453+'DMP-TRIAL-BAL-2021'!S453</f>
        <v>0</v>
      </c>
      <c r="AA453" s="347">
        <f>+'NF-KSF-TRIAL-BAL-2021'!T453+'RA-TRIAL-BAL-2021'!T453+'DES-TRIAL-BAL-2021'!T453+'DMP-TRIAL-BAL-2021'!T453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>
        <v>6987.17</v>
      </c>
      <c r="R454" s="324"/>
      <c r="S454" s="27">
        <f t="shared" si="238"/>
        <v>6987.17</v>
      </c>
      <c r="T454" s="28">
        <f t="shared" si="234"/>
        <v>0</v>
      </c>
      <c r="U454" s="51"/>
      <c r="V454" s="541">
        <f>+'NF-KSF-TRIAL-BAL-2021'!O454+'RA-TRIAL-BAL-2021'!O454+'DES-TRIAL-BAL-2021'!O454+'DMP-TRIAL-BAL-2021'!O454</f>
        <v>0</v>
      </c>
      <c r="W454" s="529">
        <f>+'NF-KSF-TRIAL-BAL-2021'!P454+'RA-TRIAL-BAL-2021'!P454+'DES-TRIAL-BAL-2021'!P454+'DMP-TRIAL-BAL-2021'!P454</f>
        <v>0</v>
      </c>
      <c r="X454" s="528">
        <f>+'NF-KSF-TRIAL-BAL-2021'!Q454+'RA-TRIAL-BAL-2021'!Q454+'DES-TRIAL-BAL-2021'!Q454+'DMP-TRIAL-BAL-2021'!Q454</f>
        <v>214.75</v>
      </c>
      <c r="Y454" s="529">
        <f>+'NF-KSF-TRIAL-BAL-2021'!R454+'RA-TRIAL-BAL-2021'!R454+'DES-TRIAL-BAL-2021'!R454+'DMP-TRIAL-BAL-2021'!R454</f>
        <v>0</v>
      </c>
      <c r="Z454" s="528">
        <f>+'NF-KSF-TRIAL-BAL-2021'!S454+'RA-TRIAL-BAL-2021'!S454+'DES-TRIAL-BAL-2021'!S454+'DMP-TRIAL-BAL-2021'!S454</f>
        <v>214.75</v>
      </c>
      <c r="AA454" s="347">
        <f>+'NF-KSF-TRIAL-BAL-2021'!T454+'RA-TRIAL-BAL-2021'!T454+'DES-TRIAL-BAL-2021'!T454+'DMP-TRIAL-BAL-2021'!T454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7201.92</v>
      </c>
      <c r="AN454" s="970">
        <f t="shared" si="233"/>
        <v>0</v>
      </c>
      <c r="AO454" s="326">
        <f t="shared" si="236"/>
        <v>7201.92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+'NF-KSF-TRIAL-BAL-2021'!O455+'RA-TRIAL-BAL-2021'!O455+'DES-TRIAL-BAL-2021'!O455+'DMP-TRIAL-BAL-2021'!O455</f>
        <v>0</v>
      </c>
      <c r="W455" s="529">
        <f>+'NF-KSF-TRIAL-BAL-2021'!P455+'RA-TRIAL-BAL-2021'!P455+'DES-TRIAL-BAL-2021'!P455+'DMP-TRIAL-BAL-2021'!P455</f>
        <v>0</v>
      </c>
      <c r="X455" s="528">
        <f>+'NF-KSF-TRIAL-BAL-2021'!Q455+'RA-TRIAL-BAL-2021'!Q455+'DES-TRIAL-BAL-2021'!Q455+'DMP-TRIAL-BAL-2021'!Q455</f>
        <v>0</v>
      </c>
      <c r="Y455" s="529">
        <f>+'NF-KSF-TRIAL-BAL-2021'!R455+'RA-TRIAL-BAL-2021'!R455+'DES-TRIAL-BAL-2021'!R455+'DMP-TRIAL-BAL-2021'!R455</f>
        <v>0</v>
      </c>
      <c r="Z455" s="528">
        <f>+'NF-KSF-TRIAL-BAL-2021'!S455+'RA-TRIAL-BAL-2021'!S455+'DES-TRIAL-BAL-2021'!S455+'DMP-TRIAL-BAL-2021'!S455</f>
        <v>0</v>
      </c>
      <c r="AA455" s="347">
        <f>+'NF-KSF-TRIAL-BAL-2021'!T455+'RA-TRIAL-BAL-2021'!T455+'DES-TRIAL-BAL-2021'!T455+'DMP-TRIAL-BAL-2021'!T455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312" t="s">
        <v>2150</v>
      </c>
      <c r="C456" s="2313"/>
      <c r="D456" s="2313"/>
      <c r="E456" s="2313"/>
      <c r="F456" s="2313"/>
      <c r="G456" s="2313"/>
      <c r="H456" s="2313"/>
      <c r="I456" s="2313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+'NF-KSF-TRIAL-BAL-2021'!O456+'RA-TRIAL-BAL-2021'!O456+'DES-TRIAL-BAL-2021'!O456+'DMP-TRIAL-BAL-2021'!O456</f>
        <v>0</v>
      </c>
      <c r="W456" s="529">
        <f>+'NF-KSF-TRIAL-BAL-2021'!P456+'RA-TRIAL-BAL-2021'!P456+'DES-TRIAL-BAL-2021'!P456+'DMP-TRIAL-BAL-2021'!P456</f>
        <v>0</v>
      </c>
      <c r="X456" s="528">
        <f>+'NF-KSF-TRIAL-BAL-2021'!Q456+'RA-TRIAL-BAL-2021'!Q456+'DES-TRIAL-BAL-2021'!Q456+'DMP-TRIAL-BAL-2021'!Q456</f>
        <v>0</v>
      </c>
      <c r="Y456" s="529">
        <f>+'NF-KSF-TRIAL-BAL-2021'!R456+'RA-TRIAL-BAL-2021'!R456+'DES-TRIAL-BAL-2021'!R456+'DMP-TRIAL-BAL-2021'!R456</f>
        <v>0</v>
      </c>
      <c r="Z456" s="528">
        <f>+'NF-KSF-TRIAL-BAL-2021'!S456+'RA-TRIAL-BAL-2021'!S456+'DES-TRIAL-BAL-2021'!S456+'DMP-TRIAL-BAL-2021'!S456</f>
        <v>0</v>
      </c>
      <c r="AA456" s="347">
        <f>+'NF-KSF-TRIAL-BAL-2021'!T456+'RA-TRIAL-BAL-2021'!T456+'DES-TRIAL-BAL-2021'!T456+'DMP-TRIAL-BAL-2021'!T456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>
        <v>6206.8</v>
      </c>
      <c r="R457" s="324"/>
      <c r="S457" s="27">
        <f t="shared" si="238"/>
        <v>6206.8</v>
      </c>
      <c r="T457" s="28">
        <f t="shared" si="234"/>
        <v>0</v>
      </c>
      <c r="U457" s="51"/>
      <c r="V457" s="541">
        <f>+'NF-KSF-TRIAL-BAL-2021'!O457+'RA-TRIAL-BAL-2021'!O457+'DES-TRIAL-BAL-2021'!O457+'DMP-TRIAL-BAL-2021'!O457</f>
        <v>0</v>
      </c>
      <c r="W457" s="529">
        <f>+'NF-KSF-TRIAL-BAL-2021'!P457+'RA-TRIAL-BAL-2021'!P457+'DES-TRIAL-BAL-2021'!P457+'DMP-TRIAL-BAL-2021'!P457</f>
        <v>0</v>
      </c>
      <c r="X457" s="528">
        <f>+'NF-KSF-TRIAL-BAL-2021'!Q457+'RA-TRIAL-BAL-2021'!Q457+'DES-TRIAL-BAL-2021'!Q457+'DMP-TRIAL-BAL-2021'!Q457</f>
        <v>0</v>
      </c>
      <c r="Y457" s="529">
        <f>+'NF-KSF-TRIAL-BAL-2021'!R457+'RA-TRIAL-BAL-2021'!R457+'DES-TRIAL-BAL-2021'!R457+'DMP-TRIAL-BAL-2021'!R457</f>
        <v>0</v>
      </c>
      <c r="Z457" s="528">
        <f>+'NF-KSF-TRIAL-BAL-2021'!S457+'RA-TRIAL-BAL-2021'!S457+'DES-TRIAL-BAL-2021'!S457+'DMP-TRIAL-BAL-2021'!S457</f>
        <v>0</v>
      </c>
      <c r="AA457" s="347">
        <f>+'NF-KSF-TRIAL-BAL-2021'!T457+'RA-TRIAL-BAL-2021'!T457+'DES-TRIAL-BAL-2021'!T457+'DMP-TRIAL-BAL-2021'!T457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6206.8</v>
      </c>
      <c r="AN457" s="970">
        <f t="shared" si="233"/>
        <v>0</v>
      </c>
      <c r="AO457" s="326">
        <f t="shared" si="236"/>
        <v>6206.8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>
        <v>4568.18</v>
      </c>
      <c r="R458" s="324"/>
      <c r="S458" s="27">
        <f t="shared" si="238"/>
        <v>4568.18</v>
      </c>
      <c r="T458" s="28">
        <f t="shared" si="234"/>
        <v>0</v>
      </c>
      <c r="U458" s="51"/>
      <c r="V458" s="541">
        <f>+'NF-KSF-TRIAL-BAL-2021'!O458+'RA-TRIAL-BAL-2021'!O458+'DES-TRIAL-BAL-2021'!O458+'DMP-TRIAL-BAL-2021'!O458</f>
        <v>0</v>
      </c>
      <c r="W458" s="529">
        <f>+'NF-KSF-TRIAL-BAL-2021'!P458+'RA-TRIAL-BAL-2021'!P458+'DES-TRIAL-BAL-2021'!P458+'DMP-TRIAL-BAL-2021'!P458</f>
        <v>0</v>
      </c>
      <c r="X458" s="528">
        <f>+'NF-KSF-TRIAL-BAL-2021'!Q458+'RA-TRIAL-BAL-2021'!Q458+'DES-TRIAL-BAL-2021'!Q458+'DMP-TRIAL-BAL-2021'!Q458</f>
        <v>0</v>
      </c>
      <c r="Y458" s="529">
        <f>+'NF-KSF-TRIAL-BAL-2021'!R458+'RA-TRIAL-BAL-2021'!R458+'DES-TRIAL-BAL-2021'!R458+'DMP-TRIAL-BAL-2021'!R458</f>
        <v>0</v>
      </c>
      <c r="Z458" s="528">
        <f>+'NF-KSF-TRIAL-BAL-2021'!S458+'RA-TRIAL-BAL-2021'!S458+'DES-TRIAL-BAL-2021'!S458+'DMP-TRIAL-BAL-2021'!S458</f>
        <v>0</v>
      </c>
      <c r="AA458" s="347">
        <f>+'NF-KSF-TRIAL-BAL-2021'!T458+'RA-TRIAL-BAL-2021'!T458+'DES-TRIAL-BAL-2021'!T458+'DMP-TRIAL-BAL-2021'!T458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4568.18</v>
      </c>
      <c r="AN458" s="970">
        <f t="shared" si="233"/>
        <v>0</v>
      </c>
      <c r="AO458" s="326">
        <f t="shared" si="236"/>
        <v>4568.18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+'NF-KSF-TRIAL-BAL-2021'!O459+'RA-TRIAL-BAL-2021'!O459+'DES-TRIAL-BAL-2021'!O459+'DMP-TRIAL-BAL-2021'!O459</f>
        <v>0</v>
      </c>
      <c r="W459" s="529">
        <f>+'NF-KSF-TRIAL-BAL-2021'!P459+'RA-TRIAL-BAL-2021'!P459+'DES-TRIAL-BAL-2021'!P459+'DMP-TRIAL-BAL-2021'!P459</f>
        <v>0</v>
      </c>
      <c r="X459" s="528">
        <f>+'NF-KSF-TRIAL-BAL-2021'!Q459+'RA-TRIAL-BAL-2021'!Q459+'DES-TRIAL-BAL-2021'!Q459+'DMP-TRIAL-BAL-2021'!Q459</f>
        <v>0</v>
      </c>
      <c r="Y459" s="529">
        <f>+'NF-KSF-TRIAL-BAL-2021'!R459+'RA-TRIAL-BAL-2021'!R459+'DES-TRIAL-BAL-2021'!R459+'DMP-TRIAL-BAL-2021'!R459</f>
        <v>0</v>
      </c>
      <c r="Z459" s="528">
        <f>+'NF-KSF-TRIAL-BAL-2021'!S459+'RA-TRIAL-BAL-2021'!S459+'DES-TRIAL-BAL-2021'!S459+'DMP-TRIAL-BAL-2021'!S459</f>
        <v>0</v>
      </c>
      <c r="AA459" s="347">
        <f>+'NF-KSF-TRIAL-BAL-2021'!T459+'RA-TRIAL-BAL-2021'!T459+'DES-TRIAL-BAL-2021'!T459+'DMP-TRIAL-BAL-2021'!T459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+'NF-KSF-TRIAL-BAL-2021'!O460+'RA-TRIAL-BAL-2021'!O460+'DES-TRIAL-BAL-2021'!O460+'DMP-TRIAL-BAL-2021'!O460</f>
        <v>0</v>
      </c>
      <c r="W460" s="529">
        <f>+'NF-KSF-TRIAL-BAL-2021'!P460+'RA-TRIAL-BAL-2021'!P460+'DES-TRIAL-BAL-2021'!P460+'DMP-TRIAL-BAL-2021'!P460</f>
        <v>0</v>
      </c>
      <c r="X460" s="528">
        <f>+'NF-KSF-TRIAL-BAL-2021'!Q460+'RA-TRIAL-BAL-2021'!Q460+'DES-TRIAL-BAL-2021'!Q460+'DMP-TRIAL-BAL-2021'!Q460</f>
        <v>0</v>
      </c>
      <c r="Y460" s="529">
        <f>+'NF-KSF-TRIAL-BAL-2021'!R460+'RA-TRIAL-BAL-2021'!R460+'DES-TRIAL-BAL-2021'!R460+'DMP-TRIAL-BAL-2021'!R460</f>
        <v>0</v>
      </c>
      <c r="Z460" s="528">
        <f>+'NF-KSF-TRIAL-BAL-2021'!S460+'RA-TRIAL-BAL-2021'!S460+'DES-TRIAL-BAL-2021'!S460+'DMP-TRIAL-BAL-2021'!S460</f>
        <v>0</v>
      </c>
      <c r="AA460" s="347">
        <f>+'NF-KSF-TRIAL-BAL-2021'!T460+'RA-TRIAL-BAL-2021'!T460+'DES-TRIAL-BAL-2021'!T460+'DMP-TRIAL-BAL-2021'!T460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2155</v>
      </c>
      <c r="C461" s="2314"/>
      <c r="D461" s="2314"/>
      <c r="E461" s="2314"/>
      <c r="F461" s="2314"/>
      <c r="G461" s="2314"/>
      <c r="H461" s="2314"/>
      <c r="I461" s="2314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+'NF-KSF-TRIAL-BAL-2021'!O461+'RA-TRIAL-BAL-2021'!O461+'DES-TRIAL-BAL-2021'!O461+'DMP-TRIAL-BAL-2021'!O461</f>
        <v>0</v>
      </c>
      <c r="W461" s="529">
        <f>+'NF-KSF-TRIAL-BAL-2021'!P461+'RA-TRIAL-BAL-2021'!P461+'DES-TRIAL-BAL-2021'!P461+'DMP-TRIAL-BAL-2021'!P461</f>
        <v>0</v>
      </c>
      <c r="X461" s="528">
        <f>+'NF-KSF-TRIAL-BAL-2021'!Q461+'RA-TRIAL-BAL-2021'!Q461+'DES-TRIAL-BAL-2021'!Q461+'DMP-TRIAL-BAL-2021'!Q461</f>
        <v>0</v>
      </c>
      <c r="Y461" s="529">
        <f>+'NF-KSF-TRIAL-BAL-2021'!R461+'RA-TRIAL-BAL-2021'!R461+'DES-TRIAL-BAL-2021'!R461+'DMP-TRIAL-BAL-2021'!R461</f>
        <v>0</v>
      </c>
      <c r="Z461" s="528">
        <f>+'NF-KSF-TRIAL-BAL-2021'!S461+'RA-TRIAL-BAL-2021'!S461+'DES-TRIAL-BAL-2021'!S461+'DMP-TRIAL-BAL-2021'!S461</f>
        <v>0</v>
      </c>
      <c r="AA461" s="347">
        <f>+'NF-KSF-TRIAL-BAL-2021'!T461+'RA-TRIAL-BAL-2021'!T461+'DES-TRIAL-BAL-2021'!T461+'DMP-TRIAL-BAL-2021'!T461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2156</v>
      </c>
      <c r="C462" s="2314"/>
      <c r="D462" s="2314"/>
      <c r="E462" s="2314"/>
      <c r="F462" s="2314"/>
      <c r="G462" s="2314"/>
      <c r="H462" s="2314"/>
      <c r="I462" s="2314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+'NF-KSF-TRIAL-BAL-2021'!O462+'RA-TRIAL-BAL-2021'!O462+'DES-TRIAL-BAL-2021'!O462+'DMP-TRIAL-BAL-2021'!O462</f>
        <v>0</v>
      </c>
      <c r="W462" s="529">
        <f>+'NF-KSF-TRIAL-BAL-2021'!P462+'RA-TRIAL-BAL-2021'!P462+'DES-TRIAL-BAL-2021'!P462+'DMP-TRIAL-BAL-2021'!P462</f>
        <v>0</v>
      </c>
      <c r="X462" s="528">
        <f>+'NF-KSF-TRIAL-BAL-2021'!Q462+'RA-TRIAL-BAL-2021'!Q462+'DES-TRIAL-BAL-2021'!Q462+'DMP-TRIAL-BAL-2021'!Q462</f>
        <v>0</v>
      </c>
      <c r="Y462" s="529">
        <f>+'NF-KSF-TRIAL-BAL-2021'!R462+'RA-TRIAL-BAL-2021'!R462+'DES-TRIAL-BAL-2021'!R462+'DMP-TRIAL-BAL-2021'!R462</f>
        <v>0</v>
      </c>
      <c r="Z462" s="528">
        <f>+'NF-KSF-TRIAL-BAL-2021'!S462+'RA-TRIAL-BAL-2021'!S462+'DES-TRIAL-BAL-2021'!S462+'DMP-TRIAL-BAL-2021'!S462</f>
        <v>0</v>
      </c>
      <c r="AA462" s="347">
        <f>+'NF-KSF-TRIAL-BAL-2021'!T462+'RA-TRIAL-BAL-2021'!T462+'DES-TRIAL-BAL-2021'!T462+'DMP-TRIAL-BAL-2021'!T462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6" t="s">
        <v>2157</v>
      </c>
      <c r="C463" s="2315"/>
      <c r="D463" s="2315"/>
      <c r="E463" s="2315"/>
      <c r="F463" s="2315"/>
      <c r="G463" s="2315"/>
      <c r="H463" s="2315"/>
      <c r="I463" s="2315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+'NF-KSF-TRIAL-BAL-2021'!O463+'RA-TRIAL-BAL-2021'!O463+'DES-TRIAL-BAL-2021'!O463+'DMP-TRIAL-BAL-2021'!O463</f>
        <v>0</v>
      </c>
      <c r="W463" s="529">
        <f>+'NF-KSF-TRIAL-BAL-2021'!P463+'RA-TRIAL-BAL-2021'!P463+'DES-TRIAL-BAL-2021'!P463+'DMP-TRIAL-BAL-2021'!P463</f>
        <v>0</v>
      </c>
      <c r="X463" s="528">
        <f>+'NF-KSF-TRIAL-BAL-2021'!Q463+'RA-TRIAL-BAL-2021'!Q463+'DES-TRIAL-BAL-2021'!Q463+'DMP-TRIAL-BAL-2021'!Q463</f>
        <v>0</v>
      </c>
      <c r="Y463" s="529">
        <f>+'NF-KSF-TRIAL-BAL-2021'!R463+'RA-TRIAL-BAL-2021'!R463+'DES-TRIAL-BAL-2021'!R463+'DMP-TRIAL-BAL-2021'!R463</f>
        <v>0</v>
      </c>
      <c r="Z463" s="528">
        <f>+'NF-KSF-TRIAL-BAL-2021'!S463+'RA-TRIAL-BAL-2021'!S463+'DES-TRIAL-BAL-2021'!S463+'DMP-TRIAL-BAL-2021'!S463</f>
        <v>0</v>
      </c>
      <c r="AA463" s="347">
        <f>+'NF-KSF-TRIAL-BAL-2021'!T463+'RA-TRIAL-BAL-2021'!T463+'DES-TRIAL-BAL-2021'!T463+'DMP-TRIAL-BAL-2021'!T463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+'NF-KSF-TRIAL-BAL-2021'!O464+'RA-TRIAL-BAL-2021'!O464+'DES-TRIAL-BAL-2021'!O464+'DMP-TRIAL-BAL-2021'!O464</f>
        <v>0</v>
      </c>
      <c r="W464" s="529">
        <f>+'NF-KSF-TRIAL-BAL-2021'!P464+'RA-TRIAL-BAL-2021'!P464+'DES-TRIAL-BAL-2021'!P464+'DMP-TRIAL-BAL-2021'!P464</f>
        <v>0</v>
      </c>
      <c r="X464" s="528">
        <f>+'NF-KSF-TRIAL-BAL-2021'!Q464+'RA-TRIAL-BAL-2021'!Q464+'DES-TRIAL-BAL-2021'!Q464+'DMP-TRIAL-BAL-2021'!Q464</f>
        <v>0</v>
      </c>
      <c r="Y464" s="529">
        <f>+'NF-KSF-TRIAL-BAL-2021'!R464+'RA-TRIAL-BAL-2021'!R464+'DES-TRIAL-BAL-2021'!R464+'DMP-TRIAL-BAL-2021'!R464</f>
        <v>0</v>
      </c>
      <c r="Z464" s="528">
        <f>+'NF-KSF-TRIAL-BAL-2021'!S464+'RA-TRIAL-BAL-2021'!S464+'DES-TRIAL-BAL-2021'!S464+'DMP-TRIAL-BAL-2021'!S464</f>
        <v>0</v>
      </c>
      <c r="AA464" s="347">
        <f>+'NF-KSF-TRIAL-BAL-2021'!T464+'RA-TRIAL-BAL-2021'!T464+'DES-TRIAL-BAL-2021'!T464+'DMP-TRIAL-BAL-2021'!T464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+'NF-KSF-TRIAL-BAL-2021'!O465+'RA-TRIAL-BAL-2021'!O465+'DES-TRIAL-BAL-2021'!O465+'DMP-TRIAL-BAL-2021'!O465</f>
        <v>0</v>
      </c>
      <c r="W465" s="529">
        <f>+'NF-KSF-TRIAL-BAL-2021'!P465+'RA-TRIAL-BAL-2021'!P465+'DES-TRIAL-BAL-2021'!P465+'DMP-TRIAL-BAL-2021'!P465</f>
        <v>0</v>
      </c>
      <c r="X465" s="528">
        <f>+'NF-KSF-TRIAL-BAL-2021'!Q465+'RA-TRIAL-BAL-2021'!Q465+'DES-TRIAL-BAL-2021'!Q465+'DMP-TRIAL-BAL-2021'!Q465</f>
        <v>0</v>
      </c>
      <c r="Y465" s="529">
        <f>+'NF-KSF-TRIAL-BAL-2021'!R465+'RA-TRIAL-BAL-2021'!R465+'DES-TRIAL-BAL-2021'!R465+'DMP-TRIAL-BAL-2021'!R465</f>
        <v>0</v>
      </c>
      <c r="Z465" s="528">
        <f>+'NF-KSF-TRIAL-BAL-2021'!S465+'RA-TRIAL-BAL-2021'!S465+'DES-TRIAL-BAL-2021'!S465+'DMP-TRIAL-BAL-2021'!S465</f>
        <v>0</v>
      </c>
      <c r="AA465" s="347">
        <f>+'NF-KSF-TRIAL-BAL-2021'!T465+'RA-TRIAL-BAL-2021'!T465+'DES-TRIAL-BAL-2021'!T465+'DMP-TRIAL-BAL-2021'!T465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+'NF-KSF-TRIAL-BAL-2021'!O466+'RA-TRIAL-BAL-2021'!O466+'DES-TRIAL-BAL-2021'!O466+'DMP-TRIAL-BAL-2021'!O466</f>
        <v>0</v>
      </c>
      <c r="W466" s="529">
        <f>+'NF-KSF-TRIAL-BAL-2021'!P466+'RA-TRIAL-BAL-2021'!P466+'DES-TRIAL-BAL-2021'!P466+'DMP-TRIAL-BAL-2021'!P466</f>
        <v>0</v>
      </c>
      <c r="X466" s="528">
        <f>+'NF-KSF-TRIAL-BAL-2021'!Q466+'RA-TRIAL-BAL-2021'!Q466+'DES-TRIAL-BAL-2021'!Q466+'DMP-TRIAL-BAL-2021'!Q466</f>
        <v>0</v>
      </c>
      <c r="Y466" s="529">
        <f>+'NF-KSF-TRIAL-BAL-2021'!R466+'RA-TRIAL-BAL-2021'!R466+'DES-TRIAL-BAL-2021'!R466+'DMP-TRIAL-BAL-2021'!R466</f>
        <v>0</v>
      </c>
      <c r="Z466" s="528">
        <f>+'NF-KSF-TRIAL-BAL-2021'!S466+'RA-TRIAL-BAL-2021'!S466+'DES-TRIAL-BAL-2021'!S466+'DMP-TRIAL-BAL-2021'!S466</f>
        <v>0</v>
      </c>
      <c r="AA466" s="347">
        <f>+'NF-KSF-TRIAL-BAL-2021'!T466+'RA-TRIAL-BAL-2021'!T466+'DES-TRIAL-BAL-2021'!T466+'DMP-TRIAL-BAL-2021'!T466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+'NF-KSF-TRIAL-BAL-2021'!O467+'RA-TRIAL-BAL-2021'!O467+'DES-TRIAL-BAL-2021'!O467+'DMP-TRIAL-BAL-2021'!O467</f>
        <v>0</v>
      </c>
      <c r="W467" s="529">
        <f>+'NF-KSF-TRIAL-BAL-2021'!P467+'RA-TRIAL-BAL-2021'!P467+'DES-TRIAL-BAL-2021'!P467+'DMP-TRIAL-BAL-2021'!P467</f>
        <v>0</v>
      </c>
      <c r="X467" s="528">
        <f>+'NF-KSF-TRIAL-BAL-2021'!Q467+'RA-TRIAL-BAL-2021'!Q467+'DES-TRIAL-BAL-2021'!Q467+'DMP-TRIAL-BAL-2021'!Q467</f>
        <v>0</v>
      </c>
      <c r="Y467" s="529">
        <f>+'NF-KSF-TRIAL-BAL-2021'!R467+'RA-TRIAL-BAL-2021'!R467+'DES-TRIAL-BAL-2021'!R467+'DMP-TRIAL-BAL-2021'!R467</f>
        <v>0</v>
      </c>
      <c r="Z467" s="528">
        <f>+'NF-KSF-TRIAL-BAL-2021'!S467+'RA-TRIAL-BAL-2021'!S467+'DES-TRIAL-BAL-2021'!S467+'DMP-TRIAL-BAL-2021'!S467</f>
        <v>0</v>
      </c>
      <c r="AA467" s="347">
        <f>+'NF-KSF-TRIAL-BAL-2021'!T467+'RA-TRIAL-BAL-2021'!T467+'DES-TRIAL-BAL-2021'!T467+'DMP-TRIAL-BAL-2021'!T467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+'NF-KSF-TRIAL-BAL-2021'!O468+'RA-TRIAL-BAL-2021'!O468+'DES-TRIAL-BAL-2021'!O468+'DMP-TRIAL-BAL-2021'!O468</f>
        <v>0</v>
      </c>
      <c r="W468" s="529">
        <f>+'NF-KSF-TRIAL-BAL-2021'!P468+'RA-TRIAL-BAL-2021'!P468+'DES-TRIAL-BAL-2021'!P468+'DMP-TRIAL-BAL-2021'!P468</f>
        <v>0</v>
      </c>
      <c r="X468" s="528">
        <f>+'NF-KSF-TRIAL-BAL-2021'!Q468+'RA-TRIAL-BAL-2021'!Q468+'DES-TRIAL-BAL-2021'!Q468+'DMP-TRIAL-BAL-2021'!Q468</f>
        <v>0</v>
      </c>
      <c r="Y468" s="529">
        <f>+'NF-KSF-TRIAL-BAL-2021'!R468+'RA-TRIAL-BAL-2021'!R468+'DES-TRIAL-BAL-2021'!R468+'DMP-TRIAL-BAL-2021'!R468</f>
        <v>0</v>
      </c>
      <c r="Z468" s="528">
        <f>+'NF-KSF-TRIAL-BAL-2021'!S468+'RA-TRIAL-BAL-2021'!S468+'DES-TRIAL-BAL-2021'!S468+'DMP-TRIAL-BAL-2021'!S468</f>
        <v>0</v>
      </c>
      <c r="AA468" s="347">
        <f>+'NF-KSF-TRIAL-BAL-2021'!T468+'RA-TRIAL-BAL-2021'!T468+'DES-TRIAL-BAL-2021'!T468+'DMP-TRIAL-BAL-2021'!T468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+'NF-KSF-TRIAL-BAL-2021'!O469+'RA-TRIAL-BAL-2021'!O469+'DES-TRIAL-BAL-2021'!O469+'DMP-TRIAL-BAL-2021'!O469</f>
        <v>0</v>
      </c>
      <c r="W469" s="529">
        <f>+'NF-KSF-TRIAL-BAL-2021'!P469+'RA-TRIAL-BAL-2021'!P469+'DES-TRIAL-BAL-2021'!P469+'DMP-TRIAL-BAL-2021'!P469</f>
        <v>0</v>
      </c>
      <c r="X469" s="528">
        <f>+'NF-KSF-TRIAL-BAL-2021'!Q469+'RA-TRIAL-BAL-2021'!Q469+'DES-TRIAL-BAL-2021'!Q469+'DMP-TRIAL-BAL-2021'!Q469</f>
        <v>0</v>
      </c>
      <c r="Y469" s="529">
        <f>+'NF-KSF-TRIAL-BAL-2021'!R469+'RA-TRIAL-BAL-2021'!R469+'DES-TRIAL-BAL-2021'!R469+'DMP-TRIAL-BAL-2021'!R469</f>
        <v>0</v>
      </c>
      <c r="Z469" s="528">
        <f>+'NF-KSF-TRIAL-BAL-2021'!S469+'RA-TRIAL-BAL-2021'!S469+'DES-TRIAL-BAL-2021'!S469+'DMP-TRIAL-BAL-2021'!S469</f>
        <v>0</v>
      </c>
      <c r="AA469" s="347">
        <f>+'NF-KSF-TRIAL-BAL-2021'!T469+'RA-TRIAL-BAL-2021'!T469+'DES-TRIAL-BAL-2021'!T469+'DMP-TRIAL-BAL-2021'!T469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+'NF-KSF-TRIAL-BAL-2021'!O470+'RA-TRIAL-BAL-2021'!O470+'DES-TRIAL-BAL-2021'!O470+'DMP-TRIAL-BAL-2021'!O470</f>
        <v>0</v>
      </c>
      <c r="W470" s="529">
        <f>+'NF-KSF-TRIAL-BAL-2021'!P470+'RA-TRIAL-BAL-2021'!P470+'DES-TRIAL-BAL-2021'!P470+'DMP-TRIAL-BAL-2021'!P470</f>
        <v>0</v>
      </c>
      <c r="X470" s="528">
        <f>+'NF-KSF-TRIAL-BAL-2021'!Q470+'RA-TRIAL-BAL-2021'!Q470+'DES-TRIAL-BAL-2021'!Q470+'DMP-TRIAL-BAL-2021'!Q470</f>
        <v>0</v>
      </c>
      <c r="Y470" s="529">
        <f>+'NF-KSF-TRIAL-BAL-2021'!R470+'RA-TRIAL-BAL-2021'!R470+'DES-TRIAL-BAL-2021'!R470+'DMP-TRIAL-BAL-2021'!R470</f>
        <v>0</v>
      </c>
      <c r="Z470" s="528">
        <f>+'NF-KSF-TRIAL-BAL-2021'!S470+'RA-TRIAL-BAL-2021'!S470+'DES-TRIAL-BAL-2021'!S470+'DMP-TRIAL-BAL-2021'!S470</f>
        <v>0</v>
      </c>
      <c r="AA470" s="347">
        <f>+'NF-KSF-TRIAL-BAL-2021'!T470+'RA-TRIAL-BAL-2021'!T470+'DES-TRIAL-BAL-2021'!T470+'DMP-TRIAL-BAL-2021'!T470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+'NF-KSF-TRIAL-BAL-2021'!O471+'RA-TRIAL-BAL-2021'!O471+'DES-TRIAL-BAL-2021'!O471+'DMP-TRIAL-BAL-2021'!O471</f>
        <v>0</v>
      </c>
      <c r="W471" s="529">
        <f>+'NF-KSF-TRIAL-BAL-2021'!P471+'RA-TRIAL-BAL-2021'!P471+'DES-TRIAL-BAL-2021'!P471+'DMP-TRIAL-BAL-2021'!P471</f>
        <v>0</v>
      </c>
      <c r="X471" s="528">
        <f>+'NF-KSF-TRIAL-BAL-2021'!Q471+'RA-TRIAL-BAL-2021'!Q471+'DES-TRIAL-BAL-2021'!Q471+'DMP-TRIAL-BAL-2021'!Q471</f>
        <v>0</v>
      </c>
      <c r="Y471" s="529">
        <f>+'NF-KSF-TRIAL-BAL-2021'!R471+'RA-TRIAL-BAL-2021'!R471+'DES-TRIAL-BAL-2021'!R471+'DMP-TRIAL-BAL-2021'!R471</f>
        <v>0</v>
      </c>
      <c r="Z471" s="528">
        <f>+'NF-KSF-TRIAL-BAL-2021'!S471+'RA-TRIAL-BAL-2021'!S471+'DES-TRIAL-BAL-2021'!S471+'DMP-TRIAL-BAL-2021'!S471</f>
        <v>0</v>
      </c>
      <c r="AA471" s="347">
        <f>+'NF-KSF-TRIAL-BAL-2021'!T471+'RA-TRIAL-BAL-2021'!T471+'DES-TRIAL-BAL-2021'!T471+'DMP-TRIAL-BAL-2021'!T471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+'NF-KSF-TRIAL-BAL-2021'!O472+'RA-TRIAL-BAL-2021'!O472+'DES-TRIAL-BAL-2021'!O472+'DMP-TRIAL-BAL-2021'!O472</f>
        <v>0</v>
      </c>
      <c r="W472" s="529">
        <f>+'NF-KSF-TRIAL-BAL-2021'!P472+'RA-TRIAL-BAL-2021'!P472+'DES-TRIAL-BAL-2021'!P472+'DMP-TRIAL-BAL-2021'!P472</f>
        <v>0</v>
      </c>
      <c r="X472" s="528">
        <f>+'NF-KSF-TRIAL-BAL-2021'!Q472+'RA-TRIAL-BAL-2021'!Q472+'DES-TRIAL-BAL-2021'!Q472+'DMP-TRIAL-BAL-2021'!Q472</f>
        <v>0</v>
      </c>
      <c r="Y472" s="529">
        <f>+'NF-KSF-TRIAL-BAL-2021'!R472+'RA-TRIAL-BAL-2021'!R472+'DES-TRIAL-BAL-2021'!R472+'DMP-TRIAL-BAL-2021'!R472</f>
        <v>0</v>
      </c>
      <c r="Z472" s="528">
        <f>+'NF-KSF-TRIAL-BAL-2021'!S472+'RA-TRIAL-BAL-2021'!S472+'DES-TRIAL-BAL-2021'!S472+'DMP-TRIAL-BAL-2021'!S472</f>
        <v>0</v>
      </c>
      <c r="AA472" s="347">
        <f>+'NF-KSF-TRIAL-BAL-2021'!T472+'RA-TRIAL-BAL-2021'!T472+'DES-TRIAL-BAL-2021'!T472+'DMP-TRIAL-BAL-2021'!T472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+'NF-KSF-TRIAL-BAL-2021'!O473+'RA-TRIAL-BAL-2021'!O473+'DES-TRIAL-BAL-2021'!O473+'DMP-TRIAL-BAL-2021'!O473</f>
        <v>0</v>
      </c>
      <c r="W473" s="529">
        <f>+'NF-KSF-TRIAL-BAL-2021'!P473+'RA-TRIAL-BAL-2021'!P473+'DES-TRIAL-BAL-2021'!P473+'DMP-TRIAL-BAL-2021'!P473</f>
        <v>0</v>
      </c>
      <c r="X473" s="528">
        <f>+'NF-KSF-TRIAL-BAL-2021'!Q473+'RA-TRIAL-BAL-2021'!Q473+'DES-TRIAL-BAL-2021'!Q473+'DMP-TRIAL-BAL-2021'!Q473</f>
        <v>0</v>
      </c>
      <c r="Y473" s="529">
        <f>+'NF-KSF-TRIAL-BAL-2021'!R473+'RA-TRIAL-BAL-2021'!R473+'DES-TRIAL-BAL-2021'!R473+'DMP-TRIAL-BAL-2021'!R473</f>
        <v>0</v>
      </c>
      <c r="Z473" s="528">
        <f>+'NF-KSF-TRIAL-BAL-2021'!S473+'RA-TRIAL-BAL-2021'!S473+'DES-TRIAL-BAL-2021'!S473+'DMP-TRIAL-BAL-2021'!S473</f>
        <v>0</v>
      </c>
      <c r="AA473" s="347">
        <f>+'NF-KSF-TRIAL-BAL-2021'!T473+'RA-TRIAL-BAL-2021'!T473+'DES-TRIAL-BAL-2021'!T473+'DMP-TRIAL-BAL-2021'!T473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+'NF-KSF-TRIAL-BAL-2021'!O474+'RA-TRIAL-BAL-2021'!O474+'DES-TRIAL-BAL-2021'!O474+'DMP-TRIAL-BAL-2021'!O474</f>
        <v>0</v>
      </c>
      <c r="W474" s="529">
        <f>+'NF-KSF-TRIAL-BAL-2021'!P474+'RA-TRIAL-BAL-2021'!P474+'DES-TRIAL-BAL-2021'!P474+'DMP-TRIAL-BAL-2021'!P474</f>
        <v>0</v>
      </c>
      <c r="X474" s="528">
        <f>+'NF-KSF-TRIAL-BAL-2021'!Q474+'RA-TRIAL-BAL-2021'!Q474+'DES-TRIAL-BAL-2021'!Q474+'DMP-TRIAL-BAL-2021'!Q474</f>
        <v>0</v>
      </c>
      <c r="Y474" s="529">
        <f>+'NF-KSF-TRIAL-BAL-2021'!R474+'RA-TRIAL-BAL-2021'!R474+'DES-TRIAL-BAL-2021'!R474+'DMP-TRIAL-BAL-2021'!R474</f>
        <v>0</v>
      </c>
      <c r="Z474" s="528">
        <f>+'NF-KSF-TRIAL-BAL-2021'!S474+'RA-TRIAL-BAL-2021'!S474+'DES-TRIAL-BAL-2021'!S474+'DMP-TRIAL-BAL-2021'!S474</f>
        <v>0</v>
      </c>
      <c r="AA474" s="347">
        <f>+'NF-KSF-TRIAL-BAL-2021'!T474+'RA-TRIAL-BAL-2021'!T474+'DES-TRIAL-BAL-2021'!T474+'DMP-TRIAL-BAL-2021'!T474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+'NF-KSF-TRIAL-BAL-2021'!O475+'RA-TRIAL-BAL-2021'!O475+'DES-TRIAL-BAL-2021'!O475+'DMP-TRIAL-BAL-2021'!O475</f>
        <v>0</v>
      </c>
      <c r="W475" s="529">
        <f>+'NF-KSF-TRIAL-BAL-2021'!P475+'RA-TRIAL-BAL-2021'!P475+'DES-TRIAL-BAL-2021'!P475+'DMP-TRIAL-BAL-2021'!P475</f>
        <v>0</v>
      </c>
      <c r="X475" s="528">
        <f>+'NF-KSF-TRIAL-BAL-2021'!Q475+'RA-TRIAL-BAL-2021'!Q475+'DES-TRIAL-BAL-2021'!Q475+'DMP-TRIAL-BAL-2021'!Q475</f>
        <v>0</v>
      </c>
      <c r="Y475" s="529">
        <f>+'NF-KSF-TRIAL-BAL-2021'!R475+'RA-TRIAL-BAL-2021'!R475+'DES-TRIAL-BAL-2021'!R475+'DMP-TRIAL-BAL-2021'!R475</f>
        <v>0</v>
      </c>
      <c r="Z475" s="528">
        <f>+'NF-KSF-TRIAL-BAL-2021'!S475+'RA-TRIAL-BAL-2021'!S475+'DES-TRIAL-BAL-2021'!S475+'DMP-TRIAL-BAL-2021'!S475</f>
        <v>0</v>
      </c>
      <c r="AA475" s="347">
        <f>+'NF-KSF-TRIAL-BAL-2021'!T475+'RA-TRIAL-BAL-2021'!T475+'DES-TRIAL-BAL-2021'!T475+'DMP-TRIAL-BAL-2021'!T475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+'NF-KSF-TRIAL-BAL-2021'!O476+'RA-TRIAL-BAL-2021'!O476+'DES-TRIAL-BAL-2021'!O476+'DMP-TRIAL-BAL-2021'!O476</f>
        <v>0</v>
      </c>
      <c r="W476" s="529">
        <f>+'NF-KSF-TRIAL-BAL-2021'!P476+'RA-TRIAL-BAL-2021'!P476+'DES-TRIAL-BAL-2021'!P476+'DMP-TRIAL-BAL-2021'!P476</f>
        <v>0</v>
      </c>
      <c r="X476" s="528">
        <f>+'NF-KSF-TRIAL-BAL-2021'!Q476+'RA-TRIAL-BAL-2021'!Q476+'DES-TRIAL-BAL-2021'!Q476+'DMP-TRIAL-BAL-2021'!Q476</f>
        <v>0</v>
      </c>
      <c r="Y476" s="529">
        <f>+'NF-KSF-TRIAL-BAL-2021'!R476+'RA-TRIAL-BAL-2021'!R476+'DES-TRIAL-BAL-2021'!R476+'DMP-TRIAL-BAL-2021'!R476</f>
        <v>0</v>
      </c>
      <c r="Z476" s="528">
        <f>+'NF-KSF-TRIAL-BAL-2021'!S476+'RA-TRIAL-BAL-2021'!S476+'DES-TRIAL-BAL-2021'!S476+'DMP-TRIAL-BAL-2021'!S476</f>
        <v>0</v>
      </c>
      <c r="AA476" s="347">
        <f>+'NF-KSF-TRIAL-BAL-2021'!T476+'RA-TRIAL-BAL-2021'!T476+'DES-TRIAL-BAL-2021'!T476+'DMP-TRIAL-BAL-2021'!T476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+'NF-KSF-TRIAL-BAL-2021'!O477+'RA-TRIAL-BAL-2021'!O477+'DES-TRIAL-BAL-2021'!O477+'DMP-TRIAL-BAL-2021'!O477</f>
        <v>0</v>
      </c>
      <c r="W477" s="529">
        <f>+'NF-KSF-TRIAL-BAL-2021'!P477+'RA-TRIAL-BAL-2021'!P477+'DES-TRIAL-BAL-2021'!P477+'DMP-TRIAL-BAL-2021'!P477</f>
        <v>0</v>
      </c>
      <c r="X477" s="528">
        <f>+'NF-KSF-TRIAL-BAL-2021'!Q477+'RA-TRIAL-BAL-2021'!Q477+'DES-TRIAL-BAL-2021'!Q477+'DMP-TRIAL-BAL-2021'!Q477</f>
        <v>0</v>
      </c>
      <c r="Y477" s="529">
        <f>+'NF-KSF-TRIAL-BAL-2021'!R477+'RA-TRIAL-BAL-2021'!R477+'DES-TRIAL-BAL-2021'!R477+'DMP-TRIAL-BAL-2021'!R477</f>
        <v>0</v>
      </c>
      <c r="Z477" s="528">
        <f>+'NF-KSF-TRIAL-BAL-2021'!S477+'RA-TRIAL-BAL-2021'!S477+'DES-TRIAL-BAL-2021'!S477+'DMP-TRIAL-BAL-2021'!S477</f>
        <v>0</v>
      </c>
      <c r="AA477" s="347">
        <f>+'NF-KSF-TRIAL-BAL-2021'!T477+'RA-TRIAL-BAL-2021'!T477+'DES-TRIAL-BAL-2021'!T477+'DMP-TRIAL-BAL-2021'!T477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>
        <v>381.91</v>
      </c>
      <c r="R478" s="324"/>
      <c r="S478" s="27">
        <f t="shared" si="238"/>
        <v>381.91</v>
      </c>
      <c r="T478" s="28">
        <f t="shared" si="234"/>
        <v>0</v>
      </c>
      <c r="U478" s="51"/>
      <c r="V478" s="541">
        <f>+'NF-KSF-TRIAL-BAL-2021'!O478+'RA-TRIAL-BAL-2021'!O478+'DES-TRIAL-BAL-2021'!O478+'DMP-TRIAL-BAL-2021'!O478</f>
        <v>0</v>
      </c>
      <c r="W478" s="529">
        <f>+'NF-KSF-TRIAL-BAL-2021'!P478+'RA-TRIAL-BAL-2021'!P478+'DES-TRIAL-BAL-2021'!P478+'DMP-TRIAL-BAL-2021'!P478</f>
        <v>0</v>
      </c>
      <c r="X478" s="528">
        <f>+'NF-KSF-TRIAL-BAL-2021'!Q478+'RA-TRIAL-BAL-2021'!Q478+'DES-TRIAL-BAL-2021'!Q478+'DMP-TRIAL-BAL-2021'!Q478</f>
        <v>0</v>
      </c>
      <c r="Y478" s="529">
        <f>+'NF-KSF-TRIAL-BAL-2021'!R478+'RA-TRIAL-BAL-2021'!R478+'DES-TRIAL-BAL-2021'!R478+'DMP-TRIAL-BAL-2021'!R478</f>
        <v>0</v>
      </c>
      <c r="Z478" s="528">
        <f>+'NF-KSF-TRIAL-BAL-2021'!S478+'RA-TRIAL-BAL-2021'!S478+'DES-TRIAL-BAL-2021'!S478+'DMP-TRIAL-BAL-2021'!S478</f>
        <v>0</v>
      </c>
      <c r="AA478" s="347">
        <f>+'NF-KSF-TRIAL-BAL-2021'!T478+'RA-TRIAL-BAL-2021'!T478+'DES-TRIAL-BAL-2021'!T478+'DMP-TRIAL-BAL-2021'!T478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381.91</v>
      </c>
      <c r="AN478" s="970">
        <f t="shared" si="233"/>
        <v>0</v>
      </c>
      <c r="AO478" s="326">
        <f t="shared" si="236"/>
        <v>381.91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+'NF-KSF-TRIAL-BAL-2021'!O479+'RA-TRIAL-BAL-2021'!O479+'DES-TRIAL-BAL-2021'!O479+'DMP-TRIAL-BAL-2021'!O479</f>
        <v>0</v>
      </c>
      <c r="W479" s="529">
        <f>+'NF-KSF-TRIAL-BAL-2021'!P479+'RA-TRIAL-BAL-2021'!P479+'DES-TRIAL-BAL-2021'!P479+'DMP-TRIAL-BAL-2021'!P479</f>
        <v>0</v>
      </c>
      <c r="X479" s="528">
        <f>+'NF-KSF-TRIAL-BAL-2021'!Q479+'RA-TRIAL-BAL-2021'!Q479+'DES-TRIAL-BAL-2021'!Q479+'DMP-TRIAL-BAL-2021'!Q479</f>
        <v>0</v>
      </c>
      <c r="Y479" s="529">
        <f>+'NF-KSF-TRIAL-BAL-2021'!R479+'RA-TRIAL-BAL-2021'!R479+'DES-TRIAL-BAL-2021'!R479+'DMP-TRIAL-BAL-2021'!R479</f>
        <v>0</v>
      </c>
      <c r="Z479" s="528">
        <f>+'NF-KSF-TRIAL-BAL-2021'!S479+'RA-TRIAL-BAL-2021'!S479+'DES-TRIAL-BAL-2021'!S479+'DMP-TRIAL-BAL-2021'!S479</f>
        <v>0</v>
      </c>
      <c r="AA479" s="347">
        <f>+'NF-KSF-TRIAL-BAL-2021'!T479+'RA-TRIAL-BAL-2021'!T479+'DES-TRIAL-BAL-2021'!T479+'DMP-TRIAL-BAL-2021'!T479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>
        <v>15087.93</v>
      </c>
      <c r="R480" s="324"/>
      <c r="S480" s="27">
        <f t="shared" si="238"/>
        <v>15087.93</v>
      </c>
      <c r="T480" s="28">
        <f t="shared" si="234"/>
        <v>0</v>
      </c>
      <c r="U480" s="51"/>
      <c r="V480" s="541">
        <f>+'NF-KSF-TRIAL-BAL-2021'!O480+'RA-TRIAL-BAL-2021'!O480+'DES-TRIAL-BAL-2021'!O480+'DMP-TRIAL-BAL-2021'!O480</f>
        <v>0</v>
      </c>
      <c r="W480" s="529">
        <f>+'NF-KSF-TRIAL-BAL-2021'!P480+'RA-TRIAL-BAL-2021'!P480+'DES-TRIAL-BAL-2021'!P480+'DMP-TRIAL-BAL-2021'!P480</f>
        <v>0</v>
      </c>
      <c r="X480" s="528">
        <f>+'NF-KSF-TRIAL-BAL-2021'!Q480+'RA-TRIAL-BAL-2021'!Q480+'DES-TRIAL-BAL-2021'!Q480+'DMP-TRIAL-BAL-2021'!Q480</f>
        <v>61.44</v>
      </c>
      <c r="Y480" s="529">
        <f>+'NF-KSF-TRIAL-BAL-2021'!R480+'RA-TRIAL-BAL-2021'!R480+'DES-TRIAL-BAL-2021'!R480+'DMP-TRIAL-BAL-2021'!R480</f>
        <v>0</v>
      </c>
      <c r="Z480" s="528">
        <f>+'NF-KSF-TRIAL-BAL-2021'!S480+'RA-TRIAL-BAL-2021'!S480+'DES-TRIAL-BAL-2021'!S480+'DMP-TRIAL-BAL-2021'!S480</f>
        <v>61.44</v>
      </c>
      <c r="AA480" s="347">
        <f>+'NF-KSF-TRIAL-BAL-2021'!T480+'RA-TRIAL-BAL-2021'!T480+'DES-TRIAL-BAL-2021'!T480+'DMP-TRIAL-BAL-2021'!T480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15149.37</v>
      </c>
      <c r="AN480" s="970">
        <f t="shared" si="233"/>
        <v>0</v>
      </c>
      <c r="AO480" s="326">
        <f t="shared" si="236"/>
        <v>15149.37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+'NF-KSF-TRIAL-BAL-2021'!O481+'RA-TRIAL-BAL-2021'!O481+'DES-TRIAL-BAL-2021'!O481+'DMP-TRIAL-BAL-2021'!O481</f>
        <v>0</v>
      </c>
      <c r="W481" s="529">
        <f>+'NF-KSF-TRIAL-BAL-2021'!P481+'RA-TRIAL-BAL-2021'!P481+'DES-TRIAL-BAL-2021'!P481+'DMP-TRIAL-BAL-2021'!P481</f>
        <v>0</v>
      </c>
      <c r="X481" s="528">
        <f>+'NF-KSF-TRIAL-BAL-2021'!Q481+'RA-TRIAL-BAL-2021'!Q481+'DES-TRIAL-BAL-2021'!Q481+'DMP-TRIAL-BAL-2021'!Q481</f>
        <v>0</v>
      </c>
      <c r="Y481" s="529">
        <f>+'NF-KSF-TRIAL-BAL-2021'!R481+'RA-TRIAL-BAL-2021'!R481+'DES-TRIAL-BAL-2021'!R481+'DMP-TRIAL-BAL-2021'!R481</f>
        <v>0</v>
      </c>
      <c r="Z481" s="528">
        <f>+'NF-KSF-TRIAL-BAL-2021'!S481+'RA-TRIAL-BAL-2021'!S481+'DES-TRIAL-BAL-2021'!S481+'DMP-TRIAL-BAL-2021'!S481</f>
        <v>0</v>
      </c>
      <c r="AA481" s="347">
        <f>+'NF-KSF-TRIAL-BAL-2021'!T481+'RA-TRIAL-BAL-2021'!T481+'DES-TRIAL-BAL-2021'!T481+'DMP-TRIAL-BAL-2021'!T481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+'NF-KSF-TRIAL-BAL-2021'!O482+'RA-TRIAL-BAL-2021'!O482+'DES-TRIAL-BAL-2021'!O482+'DMP-TRIAL-BAL-2021'!O482</f>
        <v>0</v>
      </c>
      <c r="W482" s="529">
        <f>+'NF-KSF-TRIAL-BAL-2021'!P482+'RA-TRIAL-BAL-2021'!P482+'DES-TRIAL-BAL-2021'!P482+'DMP-TRIAL-BAL-2021'!P482</f>
        <v>0</v>
      </c>
      <c r="X482" s="528">
        <f>+'NF-KSF-TRIAL-BAL-2021'!Q482+'RA-TRIAL-BAL-2021'!Q482+'DES-TRIAL-BAL-2021'!Q482+'DMP-TRIAL-BAL-2021'!Q482</f>
        <v>0</v>
      </c>
      <c r="Y482" s="529">
        <f>+'NF-KSF-TRIAL-BAL-2021'!R482+'RA-TRIAL-BAL-2021'!R482+'DES-TRIAL-BAL-2021'!R482+'DMP-TRIAL-BAL-2021'!R482</f>
        <v>0</v>
      </c>
      <c r="Z482" s="528">
        <f>+'NF-KSF-TRIAL-BAL-2021'!S482+'RA-TRIAL-BAL-2021'!S482+'DES-TRIAL-BAL-2021'!S482+'DMP-TRIAL-BAL-2021'!S482</f>
        <v>0</v>
      </c>
      <c r="AA482" s="347">
        <f>+'NF-KSF-TRIAL-BAL-2021'!T482+'RA-TRIAL-BAL-2021'!T482+'DES-TRIAL-BAL-2021'!T482+'DMP-TRIAL-BAL-2021'!T482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+'NF-KSF-TRIAL-BAL-2021'!O483+'RA-TRIAL-BAL-2021'!O483+'DES-TRIAL-BAL-2021'!O483+'DMP-TRIAL-BAL-2021'!O483</f>
        <v>0</v>
      </c>
      <c r="W483" s="529">
        <f>+'NF-KSF-TRIAL-BAL-2021'!P483+'RA-TRIAL-BAL-2021'!P483+'DES-TRIAL-BAL-2021'!P483+'DMP-TRIAL-BAL-2021'!P483</f>
        <v>0</v>
      </c>
      <c r="X483" s="528">
        <f>+'NF-KSF-TRIAL-BAL-2021'!Q483+'RA-TRIAL-BAL-2021'!Q483+'DES-TRIAL-BAL-2021'!Q483+'DMP-TRIAL-BAL-2021'!Q483</f>
        <v>0</v>
      </c>
      <c r="Y483" s="529">
        <f>+'NF-KSF-TRIAL-BAL-2021'!R483+'RA-TRIAL-BAL-2021'!R483+'DES-TRIAL-BAL-2021'!R483+'DMP-TRIAL-BAL-2021'!R483</f>
        <v>0</v>
      </c>
      <c r="Z483" s="528">
        <f>+'NF-KSF-TRIAL-BAL-2021'!S483+'RA-TRIAL-BAL-2021'!S483+'DES-TRIAL-BAL-2021'!S483+'DMP-TRIAL-BAL-2021'!S483</f>
        <v>0</v>
      </c>
      <c r="AA483" s="347">
        <f>+'NF-KSF-TRIAL-BAL-2021'!T483+'RA-TRIAL-BAL-2021'!T483+'DES-TRIAL-BAL-2021'!T483+'DMP-TRIAL-BAL-2021'!T483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+'NF-KSF-TRIAL-BAL-2021'!O484+'RA-TRIAL-BAL-2021'!O484+'DES-TRIAL-BAL-2021'!O484+'DMP-TRIAL-BAL-2021'!O484</f>
        <v>0</v>
      </c>
      <c r="W484" s="529">
        <f>+'NF-KSF-TRIAL-BAL-2021'!P484+'RA-TRIAL-BAL-2021'!P484+'DES-TRIAL-BAL-2021'!P484+'DMP-TRIAL-BAL-2021'!P484</f>
        <v>0</v>
      </c>
      <c r="X484" s="528">
        <f>+'NF-KSF-TRIAL-BAL-2021'!Q484+'RA-TRIAL-BAL-2021'!Q484+'DES-TRIAL-BAL-2021'!Q484+'DMP-TRIAL-BAL-2021'!Q484</f>
        <v>0</v>
      </c>
      <c r="Y484" s="529">
        <f>+'NF-KSF-TRIAL-BAL-2021'!R484+'RA-TRIAL-BAL-2021'!R484+'DES-TRIAL-BAL-2021'!R484+'DMP-TRIAL-BAL-2021'!R484</f>
        <v>0</v>
      </c>
      <c r="Z484" s="528">
        <f>+'NF-KSF-TRIAL-BAL-2021'!S484+'RA-TRIAL-BAL-2021'!S484+'DES-TRIAL-BAL-2021'!S484+'DMP-TRIAL-BAL-2021'!S484</f>
        <v>0</v>
      </c>
      <c r="AA484" s="347">
        <f>+'NF-KSF-TRIAL-BAL-2021'!T484+'RA-TRIAL-BAL-2021'!T484+'DES-TRIAL-BAL-2021'!T484+'DMP-TRIAL-BAL-2021'!T484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+'NF-KSF-TRIAL-BAL-2021'!O485+'RA-TRIAL-BAL-2021'!O485+'DES-TRIAL-BAL-2021'!O485+'DMP-TRIAL-BAL-2021'!O485</f>
        <v>0</v>
      </c>
      <c r="W485" s="529">
        <f>+'NF-KSF-TRIAL-BAL-2021'!P485+'RA-TRIAL-BAL-2021'!P485+'DES-TRIAL-BAL-2021'!P485+'DMP-TRIAL-BAL-2021'!P485</f>
        <v>0</v>
      </c>
      <c r="X485" s="528">
        <f>+'NF-KSF-TRIAL-BAL-2021'!Q485+'RA-TRIAL-BAL-2021'!Q485+'DES-TRIAL-BAL-2021'!Q485+'DMP-TRIAL-BAL-2021'!Q485</f>
        <v>0</v>
      </c>
      <c r="Y485" s="529">
        <f>+'NF-KSF-TRIAL-BAL-2021'!R485+'RA-TRIAL-BAL-2021'!R485+'DES-TRIAL-BAL-2021'!R485+'DMP-TRIAL-BAL-2021'!R485</f>
        <v>0</v>
      </c>
      <c r="Z485" s="528">
        <f>+'NF-KSF-TRIAL-BAL-2021'!S485+'RA-TRIAL-BAL-2021'!S485+'DES-TRIAL-BAL-2021'!S485+'DMP-TRIAL-BAL-2021'!S485</f>
        <v>0</v>
      </c>
      <c r="AA485" s="347">
        <f>+'NF-KSF-TRIAL-BAL-2021'!T485+'RA-TRIAL-BAL-2021'!T485+'DES-TRIAL-BAL-2021'!T485+'DMP-TRIAL-BAL-2021'!T485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+'NF-KSF-TRIAL-BAL-2021'!O486+'RA-TRIAL-BAL-2021'!O486+'DES-TRIAL-BAL-2021'!O486+'DMP-TRIAL-BAL-2021'!O486</f>
        <v>0</v>
      </c>
      <c r="W486" s="529">
        <f>+'NF-KSF-TRIAL-BAL-2021'!P486+'RA-TRIAL-BAL-2021'!P486+'DES-TRIAL-BAL-2021'!P486+'DMP-TRIAL-BAL-2021'!P486</f>
        <v>0</v>
      </c>
      <c r="X486" s="528">
        <f>+'NF-KSF-TRIAL-BAL-2021'!Q486+'RA-TRIAL-BAL-2021'!Q486+'DES-TRIAL-BAL-2021'!Q486+'DMP-TRIAL-BAL-2021'!Q486</f>
        <v>0</v>
      </c>
      <c r="Y486" s="529">
        <f>+'NF-KSF-TRIAL-BAL-2021'!R486+'RA-TRIAL-BAL-2021'!R486+'DES-TRIAL-BAL-2021'!R486+'DMP-TRIAL-BAL-2021'!R486</f>
        <v>0</v>
      </c>
      <c r="Z486" s="528">
        <f>+'NF-KSF-TRIAL-BAL-2021'!S486+'RA-TRIAL-BAL-2021'!S486+'DES-TRIAL-BAL-2021'!S486+'DMP-TRIAL-BAL-2021'!S486</f>
        <v>0</v>
      </c>
      <c r="AA486" s="347">
        <f>+'NF-KSF-TRIAL-BAL-2021'!T486+'RA-TRIAL-BAL-2021'!T486+'DES-TRIAL-BAL-2021'!T486+'DMP-TRIAL-BAL-2021'!T486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+'NF-KSF-TRIAL-BAL-2021'!O487+'RA-TRIAL-BAL-2021'!O487+'DES-TRIAL-BAL-2021'!O487+'DMP-TRIAL-BAL-2021'!O487</f>
        <v>0</v>
      </c>
      <c r="W487" s="529">
        <f>+'NF-KSF-TRIAL-BAL-2021'!P487+'RA-TRIAL-BAL-2021'!P487+'DES-TRIAL-BAL-2021'!P487+'DMP-TRIAL-BAL-2021'!P487</f>
        <v>0</v>
      </c>
      <c r="X487" s="528">
        <f>+'NF-KSF-TRIAL-BAL-2021'!Q487+'RA-TRIAL-BAL-2021'!Q487+'DES-TRIAL-BAL-2021'!Q487+'DMP-TRIAL-BAL-2021'!Q487</f>
        <v>0</v>
      </c>
      <c r="Y487" s="529">
        <f>+'NF-KSF-TRIAL-BAL-2021'!R487+'RA-TRIAL-BAL-2021'!R487+'DES-TRIAL-BAL-2021'!R487+'DMP-TRIAL-BAL-2021'!R487</f>
        <v>0</v>
      </c>
      <c r="Z487" s="528">
        <f>+'NF-KSF-TRIAL-BAL-2021'!S487+'RA-TRIAL-BAL-2021'!S487+'DES-TRIAL-BAL-2021'!S487+'DMP-TRIAL-BAL-2021'!S487</f>
        <v>0</v>
      </c>
      <c r="AA487" s="347">
        <f>+'NF-KSF-TRIAL-BAL-2021'!T487+'RA-TRIAL-BAL-2021'!T487+'DES-TRIAL-BAL-2021'!T487+'DMP-TRIAL-BAL-2021'!T487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+'NF-KSF-TRIAL-BAL-2021'!O488+'RA-TRIAL-BAL-2021'!O488+'DES-TRIAL-BAL-2021'!O488+'DMP-TRIAL-BAL-2021'!O488</f>
        <v>0</v>
      </c>
      <c r="W488" s="529">
        <f>+'NF-KSF-TRIAL-BAL-2021'!P488+'RA-TRIAL-BAL-2021'!P488+'DES-TRIAL-BAL-2021'!P488+'DMP-TRIAL-BAL-2021'!P488</f>
        <v>0</v>
      </c>
      <c r="X488" s="528">
        <f>+'NF-KSF-TRIAL-BAL-2021'!Q488+'RA-TRIAL-BAL-2021'!Q488+'DES-TRIAL-BAL-2021'!Q488+'DMP-TRIAL-BAL-2021'!Q488</f>
        <v>0</v>
      </c>
      <c r="Y488" s="529">
        <f>+'NF-KSF-TRIAL-BAL-2021'!R488+'RA-TRIAL-BAL-2021'!R488+'DES-TRIAL-BAL-2021'!R488+'DMP-TRIAL-BAL-2021'!R488</f>
        <v>0</v>
      </c>
      <c r="Z488" s="528">
        <f>+'NF-KSF-TRIAL-BAL-2021'!S488+'RA-TRIAL-BAL-2021'!S488+'DES-TRIAL-BAL-2021'!S488+'DMP-TRIAL-BAL-2021'!S488</f>
        <v>0</v>
      </c>
      <c r="AA488" s="347">
        <f>+'NF-KSF-TRIAL-BAL-2021'!T488+'RA-TRIAL-BAL-2021'!T488+'DES-TRIAL-BAL-2021'!T488+'DMP-TRIAL-BAL-2021'!T488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+'NF-KSF-TRIAL-BAL-2021'!O489+'RA-TRIAL-BAL-2021'!O489+'DES-TRIAL-BAL-2021'!O489+'DMP-TRIAL-BAL-2021'!O489</f>
        <v>0</v>
      </c>
      <c r="W489" s="529">
        <f>+'NF-KSF-TRIAL-BAL-2021'!P489+'RA-TRIAL-BAL-2021'!P489+'DES-TRIAL-BAL-2021'!P489+'DMP-TRIAL-BAL-2021'!P489</f>
        <v>0</v>
      </c>
      <c r="X489" s="528">
        <f>+'NF-KSF-TRIAL-BAL-2021'!Q489+'RA-TRIAL-BAL-2021'!Q489+'DES-TRIAL-BAL-2021'!Q489+'DMP-TRIAL-BAL-2021'!Q489</f>
        <v>0</v>
      </c>
      <c r="Y489" s="529">
        <f>+'NF-KSF-TRIAL-BAL-2021'!R489+'RA-TRIAL-BAL-2021'!R489+'DES-TRIAL-BAL-2021'!R489+'DMP-TRIAL-BAL-2021'!R489</f>
        <v>0</v>
      </c>
      <c r="Z489" s="528">
        <f>+'NF-KSF-TRIAL-BAL-2021'!S489+'RA-TRIAL-BAL-2021'!S489+'DES-TRIAL-BAL-2021'!S489+'DMP-TRIAL-BAL-2021'!S489</f>
        <v>0</v>
      </c>
      <c r="AA489" s="347">
        <f>+'NF-KSF-TRIAL-BAL-2021'!T489+'RA-TRIAL-BAL-2021'!T489+'DES-TRIAL-BAL-2021'!T489+'DMP-TRIAL-BAL-2021'!T489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+'NF-KSF-TRIAL-BAL-2021'!O490+'RA-TRIAL-BAL-2021'!O490+'DES-TRIAL-BAL-2021'!O490+'DMP-TRIAL-BAL-2021'!O490</f>
        <v>0</v>
      </c>
      <c r="W490" s="529">
        <f>+'NF-KSF-TRIAL-BAL-2021'!P490+'RA-TRIAL-BAL-2021'!P490+'DES-TRIAL-BAL-2021'!P490+'DMP-TRIAL-BAL-2021'!P490</f>
        <v>0</v>
      </c>
      <c r="X490" s="528">
        <f>+'NF-KSF-TRIAL-BAL-2021'!Q490+'RA-TRIAL-BAL-2021'!Q490+'DES-TRIAL-BAL-2021'!Q490+'DMP-TRIAL-BAL-2021'!Q490</f>
        <v>0</v>
      </c>
      <c r="Y490" s="529">
        <f>+'NF-KSF-TRIAL-BAL-2021'!R490+'RA-TRIAL-BAL-2021'!R490+'DES-TRIAL-BAL-2021'!R490+'DMP-TRIAL-BAL-2021'!R490</f>
        <v>0</v>
      </c>
      <c r="Z490" s="528">
        <f>+'NF-KSF-TRIAL-BAL-2021'!S490+'RA-TRIAL-BAL-2021'!S490+'DES-TRIAL-BAL-2021'!S490+'DMP-TRIAL-BAL-2021'!S490</f>
        <v>0</v>
      </c>
      <c r="AA490" s="347">
        <f>+'NF-KSF-TRIAL-BAL-2021'!T490+'RA-TRIAL-BAL-2021'!T490+'DES-TRIAL-BAL-2021'!T490+'DMP-TRIAL-BAL-2021'!T490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+'NF-KSF-TRIAL-BAL-2021'!O491+'RA-TRIAL-BAL-2021'!O491+'DES-TRIAL-BAL-2021'!O491+'DMP-TRIAL-BAL-2021'!O491</f>
        <v>0</v>
      </c>
      <c r="W491" s="529">
        <f>+'NF-KSF-TRIAL-BAL-2021'!P491+'RA-TRIAL-BAL-2021'!P491+'DES-TRIAL-BAL-2021'!P491+'DMP-TRIAL-BAL-2021'!P491</f>
        <v>0</v>
      </c>
      <c r="X491" s="528">
        <f>+'NF-KSF-TRIAL-BAL-2021'!Q491+'RA-TRIAL-BAL-2021'!Q491+'DES-TRIAL-BAL-2021'!Q491+'DMP-TRIAL-BAL-2021'!Q491</f>
        <v>0</v>
      </c>
      <c r="Y491" s="529">
        <f>+'NF-KSF-TRIAL-BAL-2021'!R491+'RA-TRIAL-BAL-2021'!R491+'DES-TRIAL-BAL-2021'!R491+'DMP-TRIAL-BAL-2021'!R491</f>
        <v>0</v>
      </c>
      <c r="Z491" s="528">
        <f>+'NF-KSF-TRIAL-BAL-2021'!S491+'RA-TRIAL-BAL-2021'!S491+'DES-TRIAL-BAL-2021'!S491+'DMP-TRIAL-BAL-2021'!S491</f>
        <v>0</v>
      </c>
      <c r="AA491" s="347">
        <f>+'NF-KSF-TRIAL-BAL-2021'!T491+'RA-TRIAL-BAL-2021'!T491+'DES-TRIAL-BAL-2021'!T491+'DMP-TRIAL-BAL-2021'!T491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+'NF-KSF-TRIAL-BAL-2021'!O492+'RA-TRIAL-BAL-2021'!O492+'DES-TRIAL-BAL-2021'!O492+'DMP-TRIAL-BAL-2021'!O492</f>
        <v>0</v>
      </c>
      <c r="W492" s="529">
        <f>+'NF-KSF-TRIAL-BAL-2021'!P492+'RA-TRIAL-BAL-2021'!P492+'DES-TRIAL-BAL-2021'!P492+'DMP-TRIAL-BAL-2021'!P492</f>
        <v>0</v>
      </c>
      <c r="X492" s="528">
        <f>+'NF-KSF-TRIAL-BAL-2021'!Q492+'RA-TRIAL-BAL-2021'!Q492+'DES-TRIAL-BAL-2021'!Q492+'DMP-TRIAL-BAL-2021'!Q492</f>
        <v>0</v>
      </c>
      <c r="Y492" s="529">
        <f>+'NF-KSF-TRIAL-BAL-2021'!R492+'RA-TRIAL-BAL-2021'!R492+'DES-TRIAL-BAL-2021'!R492+'DMP-TRIAL-BAL-2021'!R492</f>
        <v>0</v>
      </c>
      <c r="Z492" s="528">
        <f>+'NF-KSF-TRIAL-BAL-2021'!S492+'RA-TRIAL-BAL-2021'!S492+'DES-TRIAL-BAL-2021'!S492+'DMP-TRIAL-BAL-2021'!S492</f>
        <v>0</v>
      </c>
      <c r="AA492" s="347">
        <f>+'NF-KSF-TRIAL-BAL-2021'!T492+'RA-TRIAL-BAL-2021'!T492+'DES-TRIAL-BAL-2021'!T492+'DMP-TRIAL-BAL-2021'!T492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+'NF-KSF-TRIAL-BAL-2021'!O493+'RA-TRIAL-BAL-2021'!O493+'DES-TRIAL-BAL-2021'!O493+'DMP-TRIAL-BAL-2021'!O493</f>
        <v>0</v>
      </c>
      <c r="W493" s="529">
        <f>+'NF-KSF-TRIAL-BAL-2021'!P493+'RA-TRIAL-BAL-2021'!P493+'DES-TRIAL-BAL-2021'!P493+'DMP-TRIAL-BAL-2021'!P493</f>
        <v>0</v>
      </c>
      <c r="X493" s="528">
        <f>+'NF-KSF-TRIAL-BAL-2021'!Q493+'RA-TRIAL-BAL-2021'!Q493+'DES-TRIAL-BAL-2021'!Q493+'DMP-TRIAL-BAL-2021'!Q493</f>
        <v>0</v>
      </c>
      <c r="Y493" s="529">
        <f>+'NF-KSF-TRIAL-BAL-2021'!R493+'RA-TRIAL-BAL-2021'!R493+'DES-TRIAL-BAL-2021'!R493+'DMP-TRIAL-BAL-2021'!R493</f>
        <v>0</v>
      </c>
      <c r="Z493" s="528">
        <f>+'NF-KSF-TRIAL-BAL-2021'!S493+'RA-TRIAL-BAL-2021'!S493+'DES-TRIAL-BAL-2021'!S493+'DMP-TRIAL-BAL-2021'!S493</f>
        <v>0</v>
      </c>
      <c r="AA493" s="347">
        <f>+'NF-KSF-TRIAL-BAL-2021'!T493+'RA-TRIAL-BAL-2021'!T493+'DES-TRIAL-BAL-2021'!T493+'DMP-TRIAL-BAL-2021'!T493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+'NF-KSF-TRIAL-BAL-2021'!O494+'RA-TRIAL-BAL-2021'!O494+'DES-TRIAL-BAL-2021'!O494+'DMP-TRIAL-BAL-2021'!O494</f>
        <v>0</v>
      </c>
      <c r="W494" s="529">
        <f>+'NF-KSF-TRIAL-BAL-2021'!P494+'RA-TRIAL-BAL-2021'!P494+'DES-TRIAL-BAL-2021'!P494+'DMP-TRIAL-BAL-2021'!P494</f>
        <v>0</v>
      </c>
      <c r="X494" s="528">
        <f>+'NF-KSF-TRIAL-BAL-2021'!Q494+'RA-TRIAL-BAL-2021'!Q494+'DES-TRIAL-BAL-2021'!Q494+'DMP-TRIAL-BAL-2021'!Q494</f>
        <v>0</v>
      </c>
      <c r="Y494" s="529">
        <f>+'NF-KSF-TRIAL-BAL-2021'!R494+'RA-TRIAL-BAL-2021'!R494+'DES-TRIAL-BAL-2021'!R494+'DMP-TRIAL-BAL-2021'!R494</f>
        <v>0</v>
      </c>
      <c r="Z494" s="528">
        <f>+'NF-KSF-TRIAL-BAL-2021'!S494+'RA-TRIAL-BAL-2021'!S494+'DES-TRIAL-BAL-2021'!S494+'DMP-TRIAL-BAL-2021'!S494</f>
        <v>0</v>
      </c>
      <c r="AA494" s="347">
        <f>+'NF-KSF-TRIAL-BAL-2021'!T494+'RA-TRIAL-BAL-2021'!T494+'DES-TRIAL-BAL-2021'!T494+'DMP-TRIAL-BAL-2021'!T494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+'NF-KSF-TRIAL-BAL-2021'!O495+'RA-TRIAL-BAL-2021'!O495+'DES-TRIAL-BAL-2021'!O495+'DMP-TRIAL-BAL-2021'!O495</f>
        <v>0</v>
      </c>
      <c r="W495" s="529">
        <f>+'NF-KSF-TRIAL-BAL-2021'!P495+'RA-TRIAL-BAL-2021'!P495+'DES-TRIAL-BAL-2021'!P495+'DMP-TRIAL-BAL-2021'!P495</f>
        <v>0</v>
      </c>
      <c r="X495" s="528">
        <f>+'NF-KSF-TRIAL-BAL-2021'!Q495+'RA-TRIAL-BAL-2021'!Q495+'DES-TRIAL-BAL-2021'!Q495+'DMP-TRIAL-BAL-2021'!Q495</f>
        <v>0</v>
      </c>
      <c r="Y495" s="529">
        <f>+'NF-KSF-TRIAL-BAL-2021'!R495+'RA-TRIAL-BAL-2021'!R495+'DES-TRIAL-BAL-2021'!R495+'DMP-TRIAL-BAL-2021'!R495</f>
        <v>0</v>
      </c>
      <c r="Z495" s="528">
        <f>+'NF-KSF-TRIAL-BAL-2021'!S495+'RA-TRIAL-BAL-2021'!S495+'DES-TRIAL-BAL-2021'!S495+'DMP-TRIAL-BAL-2021'!S495</f>
        <v>0</v>
      </c>
      <c r="AA495" s="347">
        <f>+'NF-KSF-TRIAL-BAL-2021'!T495+'RA-TRIAL-BAL-2021'!T495+'DES-TRIAL-BAL-2021'!T495+'DMP-TRIAL-BAL-2021'!T495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+'NF-KSF-TRIAL-BAL-2021'!O496+'RA-TRIAL-BAL-2021'!O496+'DES-TRIAL-BAL-2021'!O496+'DMP-TRIAL-BAL-2021'!O496</f>
        <v>0</v>
      </c>
      <c r="W496" s="529">
        <f>+'NF-KSF-TRIAL-BAL-2021'!P496+'RA-TRIAL-BAL-2021'!P496+'DES-TRIAL-BAL-2021'!P496+'DMP-TRIAL-BAL-2021'!P496</f>
        <v>0</v>
      </c>
      <c r="X496" s="528">
        <f>+'NF-KSF-TRIAL-BAL-2021'!Q496+'RA-TRIAL-BAL-2021'!Q496+'DES-TRIAL-BAL-2021'!Q496+'DMP-TRIAL-BAL-2021'!Q496</f>
        <v>0</v>
      </c>
      <c r="Y496" s="529">
        <f>+'NF-KSF-TRIAL-BAL-2021'!R496+'RA-TRIAL-BAL-2021'!R496+'DES-TRIAL-BAL-2021'!R496+'DMP-TRIAL-BAL-2021'!R496</f>
        <v>0</v>
      </c>
      <c r="Z496" s="528">
        <f>+'NF-KSF-TRIAL-BAL-2021'!S496+'RA-TRIAL-BAL-2021'!S496+'DES-TRIAL-BAL-2021'!S496+'DMP-TRIAL-BAL-2021'!S496</f>
        <v>0</v>
      </c>
      <c r="AA496" s="347">
        <f>+'NF-KSF-TRIAL-BAL-2021'!T496+'RA-TRIAL-BAL-2021'!T496+'DES-TRIAL-BAL-2021'!T496+'DMP-TRIAL-BAL-2021'!T496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+'NF-KSF-TRIAL-BAL-2021'!O497+'RA-TRIAL-BAL-2021'!O497+'DES-TRIAL-BAL-2021'!O497+'DMP-TRIAL-BAL-2021'!O497</f>
        <v>0</v>
      </c>
      <c r="W497" s="529">
        <f>+'NF-KSF-TRIAL-BAL-2021'!P497+'RA-TRIAL-BAL-2021'!P497+'DES-TRIAL-BAL-2021'!P497+'DMP-TRIAL-BAL-2021'!P497</f>
        <v>0</v>
      </c>
      <c r="X497" s="528">
        <f>+'NF-KSF-TRIAL-BAL-2021'!Q497+'RA-TRIAL-BAL-2021'!Q497+'DES-TRIAL-BAL-2021'!Q497+'DMP-TRIAL-BAL-2021'!Q497</f>
        <v>0</v>
      </c>
      <c r="Y497" s="529">
        <f>+'NF-KSF-TRIAL-BAL-2021'!R497+'RA-TRIAL-BAL-2021'!R497+'DES-TRIAL-BAL-2021'!R497+'DMP-TRIAL-BAL-2021'!R497</f>
        <v>0</v>
      </c>
      <c r="Z497" s="528">
        <f>+'NF-KSF-TRIAL-BAL-2021'!S497+'RA-TRIAL-BAL-2021'!S497+'DES-TRIAL-BAL-2021'!S497+'DMP-TRIAL-BAL-2021'!S497</f>
        <v>0</v>
      </c>
      <c r="AA497" s="347">
        <f>+'NF-KSF-TRIAL-BAL-2021'!T497+'RA-TRIAL-BAL-2021'!T497+'DES-TRIAL-BAL-2021'!T497+'DMP-TRIAL-BAL-2021'!T497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+'NF-KSF-TRIAL-BAL-2021'!O498+'RA-TRIAL-BAL-2021'!O498+'DES-TRIAL-BAL-2021'!O498+'DMP-TRIAL-BAL-2021'!O498</f>
        <v>0</v>
      </c>
      <c r="W498" s="529">
        <f>+'NF-KSF-TRIAL-BAL-2021'!P498+'RA-TRIAL-BAL-2021'!P498+'DES-TRIAL-BAL-2021'!P498+'DMP-TRIAL-BAL-2021'!P498</f>
        <v>0</v>
      </c>
      <c r="X498" s="528">
        <f>+'NF-KSF-TRIAL-BAL-2021'!Q498+'RA-TRIAL-BAL-2021'!Q498+'DES-TRIAL-BAL-2021'!Q498+'DMP-TRIAL-BAL-2021'!Q498</f>
        <v>0</v>
      </c>
      <c r="Y498" s="529">
        <f>+'NF-KSF-TRIAL-BAL-2021'!R498+'RA-TRIAL-BAL-2021'!R498+'DES-TRIAL-BAL-2021'!R498+'DMP-TRIAL-BAL-2021'!R498</f>
        <v>0</v>
      </c>
      <c r="Z498" s="528">
        <f>+'NF-KSF-TRIAL-BAL-2021'!S498+'RA-TRIAL-BAL-2021'!S498+'DES-TRIAL-BAL-2021'!S498+'DMP-TRIAL-BAL-2021'!S498</f>
        <v>0</v>
      </c>
      <c r="AA498" s="347">
        <f>+'NF-KSF-TRIAL-BAL-2021'!T498+'RA-TRIAL-BAL-2021'!T498+'DES-TRIAL-BAL-2021'!T498+'DMP-TRIAL-BAL-2021'!T498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+'NF-KSF-TRIAL-BAL-2021'!O499+'RA-TRIAL-BAL-2021'!O499+'DES-TRIAL-BAL-2021'!O499+'DMP-TRIAL-BAL-2021'!O499</f>
        <v>0</v>
      </c>
      <c r="W499" s="529">
        <f>+'NF-KSF-TRIAL-BAL-2021'!P499+'RA-TRIAL-BAL-2021'!P499+'DES-TRIAL-BAL-2021'!P499+'DMP-TRIAL-BAL-2021'!P499</f>
        <v>0</v>
      </c>
      <c r="X499" s="528">
        <f>+'NF-KSF-TRIAL-BAL-2021'!Q499+'RA-TRIAL-BAL-2021'!Q499+'DES-TRIAL-BAL-2021'!Q499+'DMP-TRIAL-BAL-2021'!Q499</f>
        <v>0</v>
      </c>
      <c r="Y499" s="529">
        <f>+'NF-KSF-TRIAL-BAL-2021'!R499+'RA-TRIAL-BAL-2021'!R499+'DES-TRIAL-BAL-2021'!R499+'DMP-TRIAL-BAL-2021'!R499</f>
        <v>0</v>
      </c>
      <c r="Z499" s="528">
        <f>+'NF-KSF-TRIAL-BAL-2021'!S499+'RA-TRIAL-BAL-2021'!S499+'DES-TRIAL-BAL-2021'!S499+'DMP-TRIAL-BAL-2021'!S499</f>
        <v>0</v>
      </c>
      <c r="AA499" s="347">
        <f>+'NF-KSF-TRIAL-BAL-2021'!T499+'RA-TRIAL-BAL-2021'!T499+'DES-TRIAL-BAL-2021'!T499+'DMP-TRIAL-BAL-2021'!T499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+'NF-KSF-TRIAL-BAL-2021'!O500+'RA-TRIAL-BAL-2021'!O500+'DES-TRIAL-BAL-2021'!O500+'DMP-TRIAL-BAL-2021'!O500</f>
        <v>0</v>
      </c>
      <c r="W500" s="529">
        <f>+'NF-KSF-TRIAL-BAL-2021'!P500+'RA-TRIAL-BAL-2021'!P500+'DES-TRIAL-BAL-2021'!P500+'DMP-TRIAL-BAL-2021'!P500</f>
        <v>0</v>
      </c>
      <c r="X500" s="528">
        <f>+'NF-KSF-TRIAL-BAL-2021'!Q500+'RA-TRIAL-BAL-2021'!Q500+'DES-TRIAL-BAL-2021'!Q500+'DMP-TRIAL-BAL-2021'!Q500</f>
        <v>0</v>
      </c>
      <c r="Y500" s="529">
        <f>+'NF-KSF-TRIAL-BAL-2021'!R500+'RA-TRIAL-BAL-2021'!R500+'DES-TRIAL-BAL-2021'!R500+'DMP-TRIAL-BAL-2021'!R500</f>
        <v>0</v>
      </c>
      <c r="Z500" s="528">
        <f>+'NF-KSF-TRIAL-BAL-2021'!S500+'RA-TRIAL-BAL-2021'!S500+'DES-TRIAL-BAL-2021'!S500+'DMP-TRIAL-BAL-2021'!S500</f>
        <v>0</v>
      </c>
      <c r="AA500" s="347">
        <f>+'NF-KSF-TRIAL-BAL-2021'!T500+'RA-TRIAL-BAL-2021'!T500+'DES-TRIAL-BAL-2021'!T500+'DMP-TRIAL-BAL-2021'!T500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+'NF-KSF-TRIAL-BAL-2021'!O501+'RA-TRIAL-BAL-2021'!O501+'DES-TRIAL-BAL-2021'!O501+'DMP-TRIAL-BAL-2021'!O501</f>
        <v>0</v>
      </c>
      <c r="W501" s="529">
        <f>+'NF-KSF-TRIAL-BAL-2021'!P501+'RA-TRIAL-BAL-2021'!P501+'DES-TRIAL-BAL-2021'!P501+'DMP-TRIAL-BAL-2021'!P501</f>
        <v>0</v>
      </c>
      <c r="X501" s="528">
        <f>+'NF-KSF-TRIAL-BAL-2021'!Q501+'RA-TRIAL-BAL-2021'!Q501+'DES-TRIAL-BAL-2021'!Q501+'DMP-TRIAL-BAL-2021'!Q501</f>
        <v>0</v>
      </c>
      <c r="Y501" s="529">
        <f>+'NF-KSF-TRIAL-BAL-2021'!R501+'RA-TRIAL-BAL-2021'!R501+'DES-TRIAL-BAL-2021'!R501+'DMP-TRIAL-BAL-2021'!R501</f>
        <v>0</v>
      </c>
      <c r="Z501" s="528">
        <f>+'NF-KSF-TRIAL-BAL-2021'!S501+'RA-TRIAL-BAL-2021'!S501+'DES-TRIAL-BAL-2021'!S501+'DMP-TRIAL-BAL-2021'!S501</f>
        <v>0</v>
      </c>
      <c r="AA501" s="347">
        <f>+'NF-KSF-TRIAL-BAL-2021'!T501+'RA-TRIAL-BAL-2021'!T501+'DES-TRIAL-BAL-2021'!T501+'DMP-TRIAL-BAL-2021'!T501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+'NF-KSF-TRIAL-BAL-2021'!O502+'RA-TRIAL-BAL-2021'!O502+'DES-TRIAL-BAL-2021'!O502+'DMP-TRIAL-BAL-2021'!O502</f>
        <v>0</v>
      </c>
      <c r="W502" s="529">
        <f>+'NF-KSF-TRIAL-BAL-2021'!P502+'RA-TRIAL-BAL-2021'!P502+'DES-TRIAL-BAL-2021'!P502+'DMP-TRIAL-BAL-2021'!P502</f>
        <v>0</v>
      </c>
      <c r="X502" s="528">
        <f>+'NF-KSF-TRIAL-BAL-2021'!Q502+'RA-TRIAL-BAL-2021'!Q502+'DES-TRIAL-BAL-2021'!Q502+'DMP-TRIAL-BAL-2021'!Q502</f>
        <v>0</v>
      </c>
      <c r="Y502" s="529">
        <f>+'NF-KSF-TRIAL-BAL-2021'!R502+'RA-TRIAL-BAL-2021'!R502+'DES-TRIAL-BAL-2021'!R502+'DMP-TRIAL-BAL-2021'!R502</f>
        <v>0</v>
      </c>
      <c r="Z502" s="528">
        <f>+'NF-KSF-TRIAL-BAL-2021'!S502+'RA-TRIAL-BAL-2021'!S502+'DES-TRIAL-BAL-2021'!S502+'DMP-TRIAL-BAL-2021'!S502</f>
        <v>0</v>
      </c>
      <c r="AA502" s="347">
        <f>+'NF-KSF-TRIAL-BAL-2021'!T502+'RA-TRIAL-BAL-2021'!T502+'DES-TRIAL-BAL-2021'!T502+'DMP-TRIAL-BAL-2021'!T502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+'NF-KSF-TRIAL-BAL-2021'!O503+'RA-TRIAL-BAL-2021'!O503+'DES-TRIAL-BAL-2021'!O503+'DMP-TRIAL-BAL-2021'!O503</f>
        <v>0</v>
      </c>
      <c r="W503" s="529">
        <f>+'NF-KSF-TRIAL-BAL-2021'!P503+'RA-TRIAL-BAL-2021'!P503+'DES-TRIAL-BAL-2021'!P503+'DMP-TRIAL-BAL-2021'!P503</f>
        <v>0</v>
      </c>
      <c r="X503" s="528">
        <f>+'NF-KSF-TRIAL-BAL-2021'!Q503+'RA-TRIAL-BAL-2021'!Q503+'DES-TRIAL-BAL-2021'!Q503+'DMP-TRIAL-BAL-2021'!Q503</f>
        <v>0</v>
      </c>
      <c r="Y503" s="529">
        <f>+'NF-KSF-TRIAL-BAL-2021'!R503+'RA-TRIAL-BAL-2021'!R503+'DES-TRIAL-BAL-2021'!R503+'DMP-TRIAL-BAL-2021'!R503</f>
        <v>0</v>
      </c>
      <c r="Z503" s="528">
        <f>+'NF-KSF-TRIAL-BAL-2021'!S503+'RA-TRIAL-BAL-2021'!S503+'DES-TRIAL-BAL-2021'!S503+'DMP-TRIAL-BAL-2021'!S503</f>
        <v>0</v>
      </c>
      <c r="AA503" s="347">
        <f>+'NF-KSF-TRIAL-BAL-2021'!T503+'RA-TRIAL-BAL-2021'!T503+'DES-TRIAL-BAL-2021'!T503+'DMP-TRIAL-BAL-2021'!T503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+'NF-KSF-TRIAL-BAL-2021'!O504+'RA-TRIAL-BAL-2021'!O504+'DES-TRIAL-BAL-2021'!O504+'DMP-TRIAL-BAL-2021'!O504</f>
        <v>0</v>
      </c>
      <c r="W504" s="529">
        <f>+'NF-KSF-TRIAL-BAL-2021'!P504+'RA-TRIAL-BAL-2021'!P504+'DES-TRIAL-BAL-2021'!P504+'DMP-TRIAL-BAL-2021'!P504</f>
        <v>0</v>
      </c>
      <c r="X504" s="528">
        <f>+'NF-KSF-TRIAL-BAL-2021'!Q504+'RA-TRIAL-BAL-2021'!Q504+'DES-TRIAL-BAL-2021'!Q504+'DMP-TRIAL-BAL-2021'!Q504</f>
        <v>0</v>
      </c>
      <c r="Y504" s="529">
        <f>+'NF-KSF-TRIAL-BAL-2021'!R504+'RA-TRIAL-BAL-2021'!R504+'DES-TRIAL-BAL-2021'!R504+'DMP-TRIAL-BAL-2021'!R504</f>
        <v>0</v>
      </c>
      <c r="Z504" s="528">
        <f>+'NF-KSF-TRIAL-BAL-2021'!S504+'RA-TRIAL-BAL-2021'!S504+'DES-TRIAL-BAL-2021'!S504+'DMP-TRIAL-BAL-2021'!S504</f>
        <v>0</v>
      </c>
      <c r="AA504" s="347">
        <f>+'NF-KSF-TRIAL-BAL-2021'!T504+'RA-TRIAL-BAL-2021'!T504+'DES-TRIAL-BAL-2021'!T504+'DMP-TRIAL-BAL-2021'!T504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+'NF-KSF-TRIAL-BAL-2021'!O505+'RA-TRIAL-BAL-2021'!O505+'DES-TRIAL-BAL-2021'!O505+'DMP-TRIAL-BAL-2021'!O505</f>
        <v>0</v>
      </c>
      <c r="W505" s="529">
        <f>+'NF-KSF-TRIAL-BAL-2021'!P505+'RA-TRIAL-BAL-2021'!P505+'DES-TRIAL-BAL-2021'!P505+'DMP-TRIAL-BAL-2021'!P505</f>
        <v>0</v>
      </c>
      <c r="X505" s="528">
        <f>+'NF-KSF-TRIAL-BAL-2021'!Q505+'RA-TRIAL-BAL-2021'!Q505+'DES-TRIAL-BAL-2021'!Q505+'DMP-TRIAL-BAL-2021'!Q505</f>
        <v>0</v>
      </c>
      <c r="Y505" s="529">
        <f>+'NF-KSF-TRIAL-BAL-2021'!R505+'RA-TRIAL-BAL-2021'!R505+'DES-TRIAL-BAL-2021'!R505+'DMP-TRIAL-BAL-2021'!R505</f>
        <v>0</v>
      </c>
      <c r="Z505" s="528">
        <f>+'NF-KSF-TRIAL-BAL-2021'!S505+'RA-TRIAL-BAL-2021'!S505+'DES-TRIAL-BAL-2021'!S505+'DMP-TRIAL-BAL-2021'!S505</f>
        <v>0</v>
      </c>
      <c r="AA505" s="347">
        <f>+'NF-KSF-TRIAL-BAL-2021'!T505+'RA-TRIAL-BAL-2021'!T505+'DES-TRIAL-BAL-2021'!T505+'DMP-TRIAL-BAL-2021'!T505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+'NF-KSF-TRIAL-BAL-2021'!O506+'RA-TRIAL-BAL-2021'!O506+'DES-TRIAL-BAL-2021'!O506+'DMP-TRIAL-BAL-2021'!O506</f>
        <v>0</v>
      </c>
      <c r="W506" s="529">
        <f>+'NF-KSF-TRIAL-BAL-2021'!P506+'RA-TRIAL-BAL-2021'!P506+'DES-TRIAL-BAL-2021'!P506+'DMP-TRIAL-BAL-2021'!P506</f>
        <v>0</v>
      </c>
      <c r="X506" s="528">
        <f>+'NF-KSF-TRIAL-BAL-2021'!Q506+'RA-TRIAL-BAL-2021'!Q506+'DES-TRIAL-BAL-2021'!Q506+'DMP-TRIAL-BAL-2021'!Q506</f>
        <v>0</v>
      </c>
      <c r="Y506" s="529">
        <f>+'NF-KSF-TRIAL-BAL-2021'!R506+'RA-TRIAL-BAL-2021'!R506+'DES-TRIAL-BAL-2021'!R506+'DMP-TRIAL-BAL-2021'!R506</f>
        <v>0</v>
      </c>
      <c r="Z506" s="528">
        <f>+'NF-KSF-TRIAL-BAL-2021'!S506+'RA-TRIAL-BAL-2021'!S506+'DES-TRIAL-BAL-2021'!S506+'DMP-TRIAL-BAL-2021'!S506</f>
        <v>0</v>
      </c>
      <c r="AA506" s="347">
        <f>+'NF-KSF-TRIAL-BAL-2021'!T506+'RA-TRIAL-BAL-2021'!T506+'DES-TRIAL-BAL-2021'!T506+'DMP-TRIAL-BAL-2021'!T506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+'NF-KSF-TRIAL-BAL-2021'!O507+'RA-TRIAL-BAL-2021'!O507+'DES-TRIAL-BAL-2021'!O507+'DMP-TRIAL-BAL-2021'!O507</f>
        <v>0</v>
      </c>
      <c r="W507" s="529">
        <f>+'NF-KSF-TRIAL-BAL-2021'!P507+'RA-TRIAL-BAL-2021'!P507+'DES-TRIAL-BAL-2021'!P507+'DMP-TRIAL-BAL-2021'!P507</f>
        <v>0</v>
      </c>
      <c r="X507" s="528">
        <f>+'NF-KSF-TRIAL-BAL-2021'!Q507+'RA-TRIAL-BAL-2021'!Q507+'DES-TRIAL-BAL-2021'!Q507+'DMP-TRIAL-BAL-2021'!Q507</f>
        <v>0</v>
      </c>
      <c r="Y507" s="529">
        <f>+'NF-KSF-TRIAL-BAL-2021'!R507+'RA-TRIAL-BAL-2021'!R507+'DES-TRIAL-BAL-2021'!R507+'DMP-TRIAL-BAL-2021'!R507</f>
        <v>0</v>
      </c>
      <c r="Z507" s="528">
        <f>+'NF-KSF-TRIAL-BAL-2021'!S507+'RA-TRIAL-BAL-2021'!S507+'DES-TRIAL-BAL-2021'!S507+'DMP-TRIAL-BAL-2021'!S507</f>
        <v>0</v>
      </c>
      <c r="AA507" s="347">
        <f>+'NF-KSF-TRIAL-BAL-2021'!T507+'RA-TRIAL-BAL-2021'!T507+'DES-TRIAL-BAL-2021'!T507+'DMP-TRIAL-BAL-2021'!T507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+'NF-KSF-TRIAL-BAL-2021'!O508+'RA-TRIAL-BAL-2021'!O508+'DES-TRIAL-BAL-2021'!O508+'DMP-TRIAL-BAL-2021'!O508</f>
        <v>0</v>
      </c>
      <c r="W508" s="529">
        <f>+'NF-KSF-TRIAL-BAL-2021'!P508+'RA-TRIAL-BAL-2021'!P508+'DES-TRIAL-BAL-2021'!P508+'DMP-TRIAL-BAL-2021'!P508</f>
        <v>0</v>
      </c>
      <c r="X508" s="528">
        <f>+'NF-KSF-TRIAL-BAL-2021'!Q508+'RA-TRIAL-BAL-2021'!Q508+'DES-TRIAL-BAL-2021'!Q508+'DMP-TRIAL-BAL-2021'!Q508</f>
        <v>0</v>
      </c>
      <c r="Y508" s="529">
        <f>+'NF-KSF-TRIAL-BAL-2021'!R508+'RA-TRIAL-BAL-2021'!R508+'DES-TRIAL-BAL-2021'!R508+'DMP-TRIAL-BAL-2021'!R508</f>
        <v>0</v>
      </c>
      <c r="Z508" s="528">
        <f>+'NF-KSF-TRIAL-BAL-2021'!S508+'RA-TRIAL-BAL-2021'!S508+'DES-TRIAL-BAL-2021'!S508+'DMP-TRIAL-BAL-2021'!S508</f>
        <v>0</v>
      </c>
      <c r="AA508" s="347">
        <f>+'NF-KSF-TRIAL-BAL-2021'!T508+'RA-TRIAL-BAL-2021'!T508+'DES-TRIAL-BAL-2021'!T508+'DMP-TRIAL-BAL-2021'!T508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+'NF-KSF-TRIAL-BAL-2021'!O509+'RA-TRIAL-BAL-2021'!O509+'DES-TRIAL-BAL-2021'!O509+'DMP-TRIAL-BAL-2021'!O509</f>
        <v>0</v>
      </c>
      <c r="W509" s="529">
        <f>+'NF-KSF-TRIAL-BAL-2021'!P509+'RA-TRIAL-BAL-2021'!P509+'DES-TRIAL-BAL-2021'!P509+'DMP-TRIAL-BAL-2021'!P509</f>
        <v>0</v>
      </c>
      <c r="X509" s="528">
        <f>+'NF-KSF-TRIAL-BAL-2021'!Q509+'RA-TRIAL-BAL-2021'!Q509+'DES-TRIAL-BAL-2021'!Q509+'DMP-TRIAL-BAL-2021'!Q509</f>
        <v>0</v>
      </c>
      <c r="Y509" s="529">
        <f>+'NF-KSF-TRIAL-BAL-2021'!R509+'RA-TRIAL-BAL-2021'!R509+'DES-TRIAL-BAL-2021'!R509+'DMP-TRIAL-BAL-2021'!R509</f>
        <v>0</v>
      </c>
      <c r="Z509" s="528">
        <f>+'NF-KSF-TRIAL-BAL-2021'!S509+'RA-TRIAL-BAL-2021'!S509+'DES-TRIAL-BAL-2021'!S509+'DMP-TRIAL-BAL-2021'!S509</f>
        <v>0</v>
      </c>
      <c r="AA509" s="347">
        <f>+'NF-KSF-TRIAL-BAL-2021'!T509+'RA-TRIAL-BAL-2021'!T509+'DES-TRIAL-BAL-2021'!T509+'DMP-TRIAL-BAL-2021'!T509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+'NF-KSF-TRIAL-BAL-2021'!O510+'RA-TRIAL-BAL-2021'!O510+'DES-TRIAL-BAL-2021'!O510+'DMP-TRIAL-BAL-2021'!O510</f>
        <v>0</v>
      </c>
      <c r="W510" s="529">
        <f>+'NF-KSF-TRIAL-BAL-2021'!P510+'RA-TRIAL-BAL-2021'!P510+'DES-TRIAL-BAL-2021'!P510+'DMP-TRIAL-BAL-2021'!P510</f>
        <v>0</v>
      </c>
      <c r="X510" s="528">
        <f>+'NF-KSF-TRIAL-BAL-2021'!Q510+'RA-TRIAL-BAL-2021'!Q510+'DES-TRIAL-BAL-2021'!Q510+'DMP-TRIAL-BAL-2021'!Q510</f>
        <v>0</v>
      </c>
      <c r="Y510" s="529">
        <f>+'NF-KSF-TRIAL-BAL-2021'!R510+'RA-TRIAL-BAL-2021'!R510+'DES-TRIAL-BAL-2021'!R510+'DMP-TRIAL-BAL-2021'!R510</f>
        <v>0</v>
      </c>
      <c r="Z510" s="528">
        <f>+'NF-KSF-TRIAL-BAL-2021'!S510+'RA-TRIAL-BAL-2021'!S510+'DES-TRIAL-BAL-2021'!S510+'DMP-TRIAL-BAL-2021'!S510</f>
        <v>0</v>
      </c>
      <c r="AA510" s="347">
        <f>+'NF-KSF-TRIAL-BAL-2021'!T510+'RA-TRIAL-BAL-2021'!T510+'DES-TRIAL-BAL-2021'!T510+'DMP-TRIAL-BAL-2021'!T510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>
        <v>14066</v>
      </c>
      <c r="R511" s="324"/>
      <c r="S511" s="27">
        <f t="shared" si="247"/>
        <v>14066</v>
      </c>
      <c r="T511" s="28">
        <f t="shared" si="248"/>
        <v>0</v>
      </c>
      <c r="U511" s="51"/>
      <c r="V511" s="541">
        <f>+'NF-KSF-TRIAL-BAL-2021'!O511+'RA-TRIAL-BAL-2021'!O511+'DES-TRIAL-BAL-2021'!O511+'DMP-TRIAL-BAL-2021'!O511</f>
        <v>0</v>
      </c>
      <c r="W511" s="529">
        <f>+'NF-KSF-TRIAL-BAL-2021'!P511+'RA-TRIAL-BAL-2021'!P511+'DES-TRIAL-BAL-2021'!P511+'DMP-TRIAL-BAL-2021'!P511</f>
        <v>0</v>
      </c>
      <c r="X511" s="528">
        <f>+'NF-KSF-TRIAL-BAL-2021'!Q511+'RA-TRIAL-BAL-2021'!Q511+'DES-TRIAL-BAL-2021'!Q511+'DMP-TRIAL-BAL-2021'!Q511</f>
        <v>0</v>
      </c>
      <c r="Y511" s="529">
        <f>+'NF-KSF-TRIAL-BAL-2021'!R511+'RA-TRIAL-BAL-2021'!R511+'DES-TRIAL-BAL-2021'!R511+'DMP-TRIAL-BAL-2021'!R511</f>
        <v>0</v>
      </c>
      <c r="Z511" s="528">
        <f>+'NF-KSF-TRIAL-BAL-2021'!S511+'RA-TRIAL-BAL-2021'!S511+'DES-TRIAL-BAL-2021'!S511+'DMP-TRIAL-BAL-2021'!S511</f>
        <v>0</v>
      </c>
      <c r="AA511" s="347">
        <f>+'NF-KSF-TRIAL-BAL-2021'!T511+'RA-TRIAL-BAL-2021'!T511+'DES-TRIAL-BAL-2021'!T511+'DMP-TRIAL-BAL-2021'!T511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14066</v>
      </c>
      <c r="AN511" s="970">
        <f t="shared" si="251"/>
        <v>0</v>
      </c>
      <c r="AO511" s="27">
        <f t="shared" si="245"/>
        <v>14066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+'NF-KSF-TRIAL-BAL-2021'!O512+'RA-TRIAL-BAL-2021'!O512+'DES-TRIAL-BAL-2021'!O512+'DMP-TRIAL-BAL-2021'!O512</f>
        <v>0</v>
      </c>
      <c r="W512" s="529">
        <f>+'NF-KSF-TRIAL-BAL-2021'!P512+'RA-TRIAL-BAL-2021'!P512+'DES-TRIAL-BAL-2021'!P512+'DMP-TRIAL-BAL-2021'!P512</f>
        <v>0</v>
      </c>
      <c r="X512" s="528">
        <f>+'NF-KSF-TRIAL-BAL-2021'!Q512+'RA-TRIAL-BAL-2021'!Q512+'DES-TRIAL-BAL-2021'!Q512+'DMP-TRIAL-BAL-2021'!Q512</f>
        <v>0</v>
      </c>
      <c r="Y512" s="529">
        <f>+'NF-KSF-TRIAL-BAL-2021'!R512+'RA-TRIAL-BAL-2021'!R512+'DES-TRIAL-BAL-2021'!R512+'DMP-TRIAL-BAL-2021'!R512</f>
        <v>0</v>
      </c>
      <c r="Z512" s="528">
        <f>+'NF-KSF-TRIAL-BAL-2021'!S512+'RA-TRIAL-BAL-2021'!S512+'DES-TRIAL-BAL-2021'!S512+'DMP-TRIAL-BAL-2021'!S512</f>
        <v>0</v>
      </c>
      <c r="AA512" s="347">
        <f>+'NF-KSF-TRIAL-BAL-2021'!T512+'RA-TRIAL-BAL-2021'!T512+'DES-TRIAL-BAL-2021'!T512+'DMP-TRIAL-BAL-2021'!T512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>
        <v>26015.15</v>
      </c>
      <c r="R513" s="324"/>
      <c r="S513" s="27">
        <f t="shared" si="247"/>
        <v>26015.15</v>
      </c>
      <c r="T513" s="28">
        <f t="shared" si="248"/>
        <v>0</v>
      </c>
      <c r="U513" s="51"/>
      <c r="V513" s="541">
        <f>+'NF-KSF-TRIAL-BAL-2021'!O513+'RA-TRIAL-BAL-2021'!O513+'DES-TRIAL-BAL-2021'!O513+'DMP-TRIAL-BAL-2021'!O513</f>
        <v>0</v>
      </c>
      <c r="W513" s="529">
        <f>+'NF-KSF-TRIAL-BAL-2021'!P513+'RA-TRIAL-BAL-2021'!P513+'DES-TRIAL-BAL-2021'!P513+'DMP-TRIAL-BAL-2021'!P513</f>
        <v>0</v>
      </c>
      <c r="X513" s="528">
        <f>+'NF-KSF-TRIAL-BAL-2021'!Q513+'RA-TRIAL-BAL-2021'!Q513+'DES-TRIAL-BAL-2021'!Q513+'DMP-TRIAL-BAL-2021'!Q513</f>
        <v>3409.85</v>
      </c>
      <c r="Y513" s="529">
        <f>+'NF-KSF-TRIAL-BAL-2021'!R513+'RA-TRIAL-BAL-2021'!R513+'DES-TRIAL-BAL-2021'!R513+'DMP-TRIAL-BAL-2021'!R513</f>
        <v>0</v>
      </c>
      <c r="Z513" s="528">
        <f>+'NF-KSF-TRIAL-BAL-2021'!S513+'RA-TRIAL-BAL-2021'!S513+'DES-TRIAL-BAL-2021'!S513+'DMP-TRIAL-BAL-2021'!S513</f>
        <v>3409.85</v>
      </c>
      <c r="AA513" s="347">
        <f>+'NF-KSF-TRIAL-BAL-2021'!T513+'RA-TRIAL-BAL-2021'!T513+'DES-TRIAL-BAL-2021'!T513+'DMP-TRIAL-BAL-2021'!T513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29425</v>
      </c>
      <c r="AN513" s="970">
        <f t="shared" si="251"/>
        <v>0</v>
      </c>
      <c r="AO513" s="27">
        <f t="shared" si="245"/>
        <v>29425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+'NF-KSF-TRIAL-BAL-2021'!O514+'RA-TRIAL-BAL-2021'!O514+'DES-TRIAL-BAL-2021'!O514+'DMP-TRIAL-BAL-2021'!O514</f>
        <v>0</v>
      </c>
      <c r="W514" s="529">
        <f>+'NF-KSF-TRIAL-BAL-2021'!P514+'RA-TRIAL-BAL-2021'!P514+'DES-TRIAL-BAL-2021'!P514+'DMP-TRIAL-BAL-2021'!P514</f>
        <v>0</v>
      </c>
      <c r="X514" s="528">
        <f>+'NF-KSF-TRIAL-BAL-2021'!Q514+'RA-TRIAL-BAL-2021'!Q514+'DES-TRIAL-BAL-2021'!Q514+'DMP-TRIAL-BAL-2021'!Q514</f>
        <v>0</v>
      </c>
      <c r="Y514" s="529">
        <f>+'NF-KSF-TRIAL-BAL-2021'!R514+'RA-TRIAL-BAL-2021'!R514+'DES-TRIAL-BAL-2021'!R514+'DMP-TRIAL-BAL-2021'!R514</f>
        <v>0</v>
      </c>
      <c r="Z514" s="528">
        <f>+'NF-KSF-TRIAL-BAL-2021'!S514+'RA-TRIAL-BAL-2021'!S514+'DES-TRIAL-BAL-2021'!S514+'DMP-TRIAL-BAL-2021'!S514</f>
        <v>0</v>
      </c>
      <c r="AA514" s="347">
        <f>+'NF-KSF-TRIAL-BAL-2021'!T514+'RA-TRIAL-BAL-2021'!T514+'DES-TRIAL-BAL-2021'!T514+'DMP-TRIAL-BAL-2021'!T514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+'NF-KSF-TRIAL-BAL-2021'!O515+'RA-TRIAL-BAL-2021'!O515+'DES-TRIAL-BAL-2021'!O515+'DMP-TRIAL-BAL-2021'!O515</f>
        <v>0</v>
      </c>
      <c r="W515" s="529">
        <f>+'NF-KSF-TRIAL-BAL-2021'!P515+'RA-TRIAL-BAL-2021'!P515+'DES-TRIAL-BAL-2021'!P515+'DMP-TRIAL-BAL-2021'!P515</f>
        <v>0</v>
      </c>
      <c r="X515" s="528">
        <f>+'NF-KSF-TRIAL-BAL-2021'!Q515+'RA-TRIAL-BAL-2021'!Q515+'DES-TRIAL-BAL-2021'!Q515+'DMP-TRIAL-BAL-2021'!Q515</f>
        <v>0</v>
      </c>
      <c r="Y515" s="529">
        <f>+'NF-KSF-TRIAL-BAL-2021'!R515+'RA-TRIAL-BAL-2021'!R515+'DES-TRIAL-BAL-2021'!R515+'DMP-TRIAL-BAL-2021'!R515</f>
        <v>0</v>
      </c>
      <c r="Z515" s="528">
        <f>+'NF-KSF-TRIAL-BAL-2021'!S515+'RA-TRIAL-BAL-2021'!S515+'DES-TRIAL-BAL-2021'!S515+'DMP-TRIAL-BAL-2021'!S515</f>
        <v>0</v>
      </c>
      <c r="AA515" s="347">
        <f>+'NF-KSF-TRIAL-BAL-2021'!T515+'RA-TRIAL-BAL-2021'!T515+'DES-TRIAL-BAL-2021'!T515+'DMP-TRIAL-BAL-2021'!T515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+'NF-KSF-TRIAL-BAL-2021'!O516+'RA-TRIAL-BAL-2021'!O516+'DES-TRIAL-BAL-2021'!O516+'DMP-TRIAL-BAL-2021'!O516</f>
        <v>0</v>
      </c>
      <c r="W516" s="529">
        <f>+'NF-KSF-TRIAL-BAL-2021'!P516+'RA-TRIAL-BAL-2021'!P516+'DES-TRIAL-BAL-2021'!P516+'DMP-TRIAL-BAL-2021'!P516</f>
        <v>0</v>
      </c>
      <c r="X516" s="528">
        <f>+'NF-KSF-TRIAL-BAL-2021'!Q516+'RA-TRIAL-BAL-2021'!Q516+'DES-TRIAL-BAL-2021'!Q516+'DMP-TRIAL-BAL-2021'!Q516</f>
        <v>0</v>
      </c>
      <c r="Y516" s="529">
        <f>+'NF-KSF-TRIAL-BAL-2021'!R516+'RA-TRIAL-BAL-2021'!R516+'DES-TRIAL-BAL-2021'!R516+'DMP-TRIAL-BAL-2021'!R516</f>
        <v>0</v>
      </c>
      <c r="Z516" s="528">
        <f>+'NF-KSF-TRIAL-BAL-2021'!S516+'RA-TRIAL-BAL-2021'!S516+'DES-TRIAL-BAL-2021'!S516+'DMP-TRIAL-BAL-2021'!S516</f>
        <v>0</v>
      </c>
      <c r="AA516" s="347">
        <f>+'NF-KSF-TRIAL-BAL-2021'!T516+'RA-TRIAL-BAL-2021'!T516+'DES-TRIAL-BAL-2021'!T516+'DMP-TRIAL-BAL-2021'!T516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+'NF-KSF-TRIAL-BAL-2021'!O517+'RA-TRIAL-BAL-2021'!O517+'DES-TRIAL-BAL-2021'!O517+'DMP-TRIAL-BAL-2021'!O517</f>
        <v>0</v>
      </c>
      <c r="W517" s="529">
        <f>+'NF-KSF-TRIAL-BAL-2021'!P517+'RA-TRIAL-BAL-2021'!P517+'DES-TRIAL-BAL-2021'!P517+'DMP-TRIAL-BAL-2021'!P517</f>
        <v>0</v>
      </c>
      <c r="X517" s="528">
        <f>+'NF-KSF-TRIAL-BAL-2021'!Q517+'RA-TRIAL-BAL-2021'!Q517+'DES-TRIAL-BAL-2021'!Q517+'DMP-TRIAL-BAL-2021'!Q517</f>
        <v>0</v>
      </c>
      <c r="Y517" s="529">
        <f>+'NF-KSF-TRIAL-BAL-2021'!R517+'RA-TRIAL-BAL-2021'!R517+'DES-TRIAL-BAL-2021'!R517+'DMP-TRIAL-BAL-2021'!R517</f>
        <v>0</v>
      </c>
      <c r="Z517" s="528">
        <f>+'NF-KSF-TRIAL-BAL-2021'!S517+'RA-TRIAL-BAL-2021'!S517+'DES-TRIAL-BAL-2021'!S517+'DMP-TRIAL-BAL-2021'!S517</f>
        <v>0</v>
      </c>
      <c r="AA517" s="347">
        <f>+'NF-KSF-TRIAL-BAL-2021'!T517+'RA-TRIAL-BAL-2021'!T517+'DES-TRIAL-BAL-2021'!T517+'DMP-TRIAL-BAL-2021'!T517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+'NF-KSF-TRIAL-BAL-2021'!O518+'RA-TRIAL-BAL-2021'!O518+'DES-TRIAL-BAL-2021'!O518+'DMP-TRIAL-BAL-2021'!O518</f>
        <v>0</v>
      </c>
      <c r="W518" s="529">
        <f>+'NF-KSF-TRIAL-BAL-2021'!P518+'RA-TRIAL-BAL-2021'!P518+'DES-TRIAL-BAL-2021'!P518+'DMP-TRIAL-BAL-2021'!P518</f>
        <v>0</v>
      </c>
      <c r="X518" s="528">
        <f>+'NF-KSF-TRIAL-BAL-2021'!Q518+'RA-TRIAL-BAL-2021'!Q518+'DES-TRIAL-BAL-2021'!Q518+'DMP-TRIAL-BAL-2021'!Q518</f>
        <v>0</v>
      </c>
      <c r="Y518" s="529">
        <f>+'NF-KSF-TRIAL-BAL-2021'!R518+'RA-TRIAL-BAL-2021'!R518+'DES-TRIAL-BAL-2021'!R518+'DMP-TRIAL-BAL-2021'!R518</f>
        <v>0</v>
      </c>
      <c r="Z518" s="528">
        <f>+'NF-KSF-TRIAL-BAL-2021'!S518+'RA-TRIAL-BAL-2021'!S518+'DES-TRIAL-BAL-2021'!S518+'DMP-TRIAL-BAL-2021'!S518</f>
        <v>0</v>
      </c>
      <c r="AA518" s="347">
        <f>+'NF-KSF-TRIAL-BAL-2021'!T518+'RA-TRIAL-BAL-2021'!T518+'DES-TRIAL-BAL-2021'!T518+'DMP-TRIAL-BAL-2021'!T518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+'NF-KSF-TRIAL-BAL-2021'!O519+'RA-TRIAL-BAL-2021'!O519+'DES-TRIAL-BAL-2021'!O519+'DMP-TRIAL-BAL-2021'!O519</f>
        <v>0</v>
      </c>
      <c r="W519" s="529">
        <f>+'NF-KSF-TRIAL-BAL-2021'!P519+'RA-TRIAL-BAL-2021'!P519+'DES-TRIAL-BAL-2021'!P519+'DMP-TRIAL-BAL-2021'!P519</f>
        <v>0</v>
      </c>
      <c r="X519" s="528">
        <f>+'NF-KSF-TRIAL-BAL-2021'!Q519+'RA-TRIAL-BAL-2021'!Q519+'DES-TRIAL-BAL-2021'!Q519+'DMP-TRIAL-BAL-2021'!Q519</f>
        <v>0</v>
      </c>
      <c r="Y519" s="529">
        <f>+'NF-KSF-TRIAL-BAL-2021'!R519+'RA-TRIAL-BAL-2021'!R519+'DES-TRIAL-BAL-2021'!R519+'DMP-TRIAL-BAL-2021'!R519</f>
        <v>0</v>
      </c>
      <c r="Z519" s="528">
        <f>+'NF-KSF-TRIAL-BAL-2021'!S519+'RA-TRIAL-BAL-2021'!S519+'DES-TRIAL-BAL-2021'!S519+'DMP-TRIAL-BAL-2021'!S519</f>
        <v>0</v>
      </c>
      <c r="AA519" s="347">
        <f>+'NF-KSF-TRIAL-BAL-2021'!T519+'RA-TRIAL-BAL-2021'!T519+'DES-TRIAL-BAL-2021'!T519+'DMP-TRIAL-BAL-2021'!T519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+'NF-KSF-TRIAL-BAL-2021'!O520+'RA-TRIAL-BAL-2021'!O520+'DES-TRIAL-BAL-2021'!O520+'DMP-TRIAL-BAL-2021'!O520</f>
        <v>0</v>
      </c>
      <c r="W520" s="529">
        <f>+'NF-KSF-TRIAL-BAL-2021'!P520+'RA-TRIAL-BAL-2021'!P520+'DES-TRIAL-BAL-2021'!P520+'DMP-TRIAL-BAL-2021'!P520</f>
        <v>0</v>
      </c>
      <c r="X520" s="528">
        <f>+'NF-KSF-TRIAL-BAL-2021'!Q520+'RA-TRIAL-BAL-2021'!Q520+'DES-TRIAL-BAL-2021'!Q520+'DMP-TRIAL-BAL-2021'!Q520</f>
        <v>0</v>
      </c>
      <c r="Y520" s="529">
        <f>+'NF-KSF-TRIAL-BAL-2021'!R520+'RA-TRIAL-BAL-2021'!R520+'DES-TRIAL-BAL-2021'!R520+'DMP-TRIAL-BAL-2021'!R520</f>
        <v>0</v>
      </c>
      <c r="Z520" s="528">
        <f>+'NF-KSF-TRIAL-BAL-2021'!S520+'RA-TRIAL-BAL-2021'!S520+'DES-TRIAL-BAL-2021'!S520+'DMP-TRIAL-BAL-2021'!S520</f>
        <v>0</v>
      </c>
      <c r="AA520" s="347">
        <f>+'NF-KSF-TRIAL-BAL-2021'!T520+'RA-TRIAL-BAL-2021'!T520+'DES-TRIAL-BAL-2021'!T520+'DMP-TRIAL-BAL-2021'!T520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+'NF-KSF-TRIAL-BAL-2021'!O521+'RA-TRIAL-BAL-2021'!O521+'DES-TRIAL-BAL-2021'!O521+'DMP-TRIAL-BAL-2021'!O521</f>
        <v>0</v>
      </c>
      <c r="W521" s="529">
        <f>+'NF-KSF-TRIAL-BAL-2021'!P521+'RA-TRIAL-BAL-2021'!P521+'DES-TRIAL-BAL-2021'!P521+'DMP-TRIAL-BAL-2021'!P521</f>
        <v>0</v>
      </c>
      <c r="X521" s="528">
        <f>+'NF-KSF-TRIAL-BAL-2021'!Q521+'RA-TRIAL-BAL-2021'!Q521+'DES-TRIAL-BAL-2021'!Q521+'DMP-TRIAL-BAL-2021'!Q521</f>
        <v>0</v>
      </c>
      <c r="Y521" s="529">
        <f>+'NF-KSF-TRIAL-BAL-2021'!R521+'RA-TRIAL-BAL-2021'!R521+'DES-TRIAL-BAL-2021'!R521+'DMP-TRIAL-BAL-2021'!R521</f>
        <v>0</v>
      </c>
      <c r="Z521" s="528">
        <f>+'NF-KSF-TRIAL-BAL-2021'!S521+'RA-TRIAL-BAL-2021'!S521+'DES-TRIAL-BAL-2021'!S521+'DMP-TRIAL-BAL-2021'!S521</f>
        <v>0</v>
      </c>
      <c r="AA521" s="347">
        <f>+'NF-KSF-TRIAL-BAL-2021'!T521+'RA-TRIAL-BAL-2021'!T521+'DES-TRIAL-BAL-2021'!T521+'DMP-TRIAL-BAL-2021'!T521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+'NF-KSF-TRIAL-BAL-2021'!O522+'RA-TRIAL-BAL-2021'!O522+'DES-TRIAL-BAL-2021'!O522+'DMP-TRIAL-BAL-2021'!O522</f>
        <v>0</v>
      </c>
      <c r="W522" s="529">
        <f>+'NF-KSF-TRIAL-BAL-2021'!P522+'RA-TRIAL-BAL-2021'!P522+'DES-TRIAL-BAL-2021'!P522+'DMP-TRIAL-BAL-2021'!P522</f>
        <v>0</v>
      </c>
      <c r="X522" s="528">
        <f>+'NF-KSF-TRIAL-BAL-2021'!Q522+'RA-TRIAL-BAL-2021'!Q522+'DES-TRIAL-BAL-2021'!Q522+'DMP-TRIAL-BAL-2021'!Q522</f>
        <v>0</v>
      </c>
      <c r="Y522" s="529">
        <f>+'NF-KSF-TRIAL-BAL-2021'!R522+'RA-TRIAL-BAL-2021'!R522+'DES-TRIAL-BAL-2021'!R522+'DMP-TRIAL-BAL-2021'!R522</f>
        <v>0</v>
      </c>
      <c r="Z522" s="528">
        <f>+'NF-KSF-TRIAL-BAL-2021'!S522+'RA-TRIAL-BAL-2021'!S522+'DES-TRIAL-BAL-2021'!S522+'DMP-TRIAL-BAL-2021'!S522</f>
        <v>0</v>
      </c>
      <c r="AA522" s="347">
        <f>+'NF-KSF-TRIAL-BAL-2021'!T522+'RA-TRIAL-BAL-2021'!T522+'DES-TRIAL-BAL-2021'!T522+'DMP-TRIAL-BAL-2021'!T522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+'NF-KSF-TRIAL-BAL-2021'!O523+'RA-TRIAL-BAL-2021'!O523+'DES-TRIAL-BAL-2021'!O523+'DMP-TRIAL-BAL-2021'!O523</f>
        <v>0</v>
      </c>
      <c r="W523" s="529">
        <f>+'NF-KSF-TRIAL-BAL-2021'!P523+'RA-TRIAL-BAL-2021'!P523+'DES-TRIAL-BAL-2021'!P523+'DMP-TRIAL-BAL-2021'!P523</f>
        <v>0</v>
      </c>
      <c r="X523" s="528">
        <f>+'NF-KSF-TRIAL-BAL-2021'!Q523+'RA-TRIAL-BAL-2021'!Q523+'DES-TRIAL-BAL-2021'!Q523+'DMP-TRIAL-BAL-2021'!Q523</f>
        <v>0</v>
      </c>
      <c r="Y523" s="529">
        <f>+'NF-KSF-TRIAL-BAL-2021'!R523+'RA-TRIAL-BAL-2021'!R523+'DES-TRIAL-BAL-2021'!R523+'DMP-TRIAL-BAL-2021'!R523</f>
        <v>0</v>
      </c>
      <c r="Z523" s="528">
        <f>+'NF-KSF-TRIAL-BAL-2021'!S523+'RA-TRIAL-BAL-2021'!S523+'DES-TRIAL-BAL-2021'!S523+'DMP-TRIAL-BAL-2021'!S523</f>
        <v>0</v>
      </c>
      <c r="AA523" s="347">
        <f>+'NF-KSF-TRIAL-BAL-2021'!T523+'RA-TRIAL-BAL-2021'!T523+'DES-TRIAL-BAL-2021'!T523+'DMP-TRIAL-BAL-2021'!T523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+'NF-KSF-TRIAL-BAL-2021'!O524+'RA-TRIAL-BAL-2021'!O524+'DES-TRIAL-BAL-2021'!O524+'DMP-TRIAL-BAL-2021'!O524</f>
        <v>0</v>
      </c>
      <c r="W524" s="529">
        <f>+'NF-KSF-TRIAL-BAL-2021'!P524+'RA-TRIAL-BAL-2021'!P524+'DES-TRIAL-BAL-2021'!P524+'DMP-TRIAL-BAL-2021'!P524</f>
        <v>0</v>
      </c>
      <c r="X524" s="528">
        <f>+'NF-KSF-TRIAL-BAL-2021'!Q524+'RA-TRIAL-BAL-2021'!Q524+'DES-TRIAL-BAL-2021'!Q524+'DMP-TRIAL-BAL-2021'!Q524</f>
        <v>0</v>
      </c>
      <c r="Y524" s="529">
        <f>+'NF-KSF-TRIAL-BAL-2021'!R524+'RA-TRIAL-BAL-2021'!R524+'DES-TRIAL-BAL-2021'!R524+'DMP-TRIAL-BAL-2021'!R524</f>
        <v>0</v>
      </c>
      <c r="Z524" s="528">
        <f>+'NF-KSF-TRIAL-BAL-2021'!S524+'RA-TRIAL-BAL-2021'!S524+'DES-TRIAL-BAL-2021'!S524+'DMP-TRIAL-BAL-2021'!S524</f>
        <v>0</v>
      </c>
      <c r="AA524" s="347">
        <f>+'NF-KSF-TRIAL-BAL-2021'!T524+'RA-TRIAL-BAL-2021'!T524+'DES-TRIAL-BAL-2021'!T524+'DMP-TRIAL-BAL-2021'!T524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>
        <v>42059</v>
      </c>
      <c r="R525" s="324"/>
      <c r="S525" s="27">
        <f t="shared" si="247"/>
        <v>42059</v>
      </c>
      <c r="T525" s="28">
        <f t="shared" si="248"/>
        <v>0</v>
      </c>
      <c r="U525" s="51"/>
      <c r="V525" s="541">
        <f>+'NF-KSF-TRIAL-BAL-2021'!O525+'RA-TRIAL-BAL-2021'!O525+'DES-TRIAL-BAL-2021'!O525+'DMP-TRIAL-BAL-2021'!O525</f>
        <v>0</v>
      </c>
      <c r="W525" s="529">
        <f>+'NF-KSF-TRIAL-BAL-2021'!P525+'RA-TRIAL-BAL-2021'!P525+'DES-TRIAL-BAL-2021'!P525+'DMP-TRIAL-BAL-2021'!P525</f>
        <v>0</v>
      </c>
      <c r="X525" s="528">
        <f>+'NF-KSF-TRIAL-BAL-2021'!Q525+'RA-TRIAL-BAL-2021'!Q525+'DES-TRIAL-BAL-2021'!Q525+'DMP-TRIAL-BAL-2021'!Q525</f>
        <v>30682.89</v>
      </c>
      <c r="Y525" s="529">
        <f>+'NF-KSF-TRIAL-BAL-2021'!R525+'RA-TRIAL-BAL-2021'!R525+'DES-TRIAL-BAL-2021'!R525+'DMP-TRIAL-BAL-2021'!R525</f>
        <v>0</v>
      </c>
      <c r="Z525" s="528">
        <f>+'NF-KSF-TRIAL-BAL-2021'!S525+'RA-TRIAL-BAL-2021'!S525+'DES-TRIAL-BAL-2021'!S525+'DMP-TRIAL-BAL-2021'!S525</f>
        <v>30682.89</v>
      </c>
      <c r="AA525" s="347">
        <f>+'NF-KSF-TRIAL-BAL-2021'!T525+'RA-TRIAL-BAL-2021'!T525+'DES-TRIAL-BAL-2021'!T525+'DMP-TRIAL-BAL-2021'!T525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72741.89</v>
      </c>
      <c r="AN525" s="970">
        <f t="shared" si="251"/>
        <v>0</v>
      </c>
      <c r="AO525" s="27">
        <f t="shared" si="245"/>
        <v>72741.89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+'NF-KSF-TRIAL-BAL-2021'!O526+'RA-TRIAL-BAL-2021'!O526+'DES-TRIAL-BAL-2021'!O526+'DMP-TRIAL-BAL-2021'!O526</f>
        <v>0</v>
      </c>
      <c r="W526" s="529">
        <f>+'NF-KSF-TRIAL-BAL-2021'!P526+'RA-TRIAL-BAL-2021'!P526+'DES-TRIAL-BAL-2021'!P526+'DMP-TRIAL-BAL-2021'!P526</f>
        <v>0</v>
      </c>
      <c r="X526" s="528">
        <f>+'NF-KSF-TRIAL-BAL-2021'!Q526+'RA-TRIAL-BAL-2021'!Q526+'DES-TRIAL-BAL-2021'!Q526+'DMP-TRIAL-BAL-2021'!Q526</f>
        <v>0</v>
      </c>
      <c r="Y526" s="529">
        <f>+'NF-KSF-TRIAL-BAL-2021'!R526+'RA-TRIAL-BAL-2021'!R526+'DES-TRIAL-BAL-2021'!R526+'DMP-TRIAL-BAL-2021'!R526</f>
        <v>0</v>
      </c>
      <c r="Z526" s="528">
        <f>+'NF-KSF-TRIAL-BAL-2021'!S526+'RA-TRIAL-BAL-2021'!S526+'DES-TRIAL-BAL-2021'!S526+'DMP-TRIAL-BAL-2021'!S526</f>
        <v>0</v>
      </c>
      <c r="AA526" s="347">
        <f>+'NF-KSF-TRIAL-BAL-2021'!T526+'RA-TRIAL-BAL-2021'!T526+'DES-TRIAL-BAL-2021'!T526+'DMP-TRIAL-BAL-2021'!T526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>
        <v>259</v>
      </c>
      <c r="R527" s="324"/>
      <c r="S527" s="27">
        <f t="shared" si="247"/>
        <v>259</v>
      </c>
      <c r="T527" s="28">
        <f t="shared" si="248"/>
        <v>0</v>
      </c>
      <c r="U527" s="51"/>
      <c r="V527" s="541">
        <f>+'NF-KSF-TRIAL-BAL-2021'!O527+'RA-TRIAL-BAL-2021'!O527+'DES-TRIAL-BAL-2021'!O527+'DMP-TRIAL-BAL-2021'!O527</f>
        <v>0</v>
      </c>
      <c r="W527" s="529">
        <f>+'NF-KSF-TRIAL-BAL-2021'!P527+'RA-TRIAL-BAL-2021'!P527+'DES-TRIAL-BAL-2021'!P527+'DMP-TRIAL-BAL-2021'!P527</f>
        <v>0</v>
      </c>
      <c r="X527" s="528">
        <f>+'NF-KSF-TRIAL-BAL-2021'!Q527+'RA-TRIAL-BAL-2021'!Q527+'DES-TRIAL-BAL-2021'!Q527+'DMP-TRIAL-BAL-2021'!Q527</f>
        <v>0</v>
      </c>
      <c r="Y527" s="529">
        <f>+'NF-KSF-TRIAL-BAL-2021'!R527+'RA-TRIAL-BAL-2021'!R527+'DES-TRIAL-BAL-2021'!R527+'DMP-TRIAL-BAL-2021'!R527</f>
        <v>0</v>
      </c>
      <c r="Z527" s="528">
        <f>+'NF-KSF-TRIAL-BAL-2021'!S527+'RA-TRIAL-BAL-2021'!S527+'DES-TRIAL-BAL-2021'!S527+'DMP-TRIAL-BAL-2021'!S527</f>
        <v>0</v>
      </c>
      <c r="AA527" s="347">
        <f>+'NF-KSF-TRIAL-BAL-2021'!T527+'RA-TRIAL-BAL-2021'!T527+'DES-TRIAL-BAL-2021'!T527+'DMP-TRIAL-BAL-2021'!T527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259</v>
      </c>
      <c r="AN527" s="970">
        <f t="shared" si="251"/>
        <v>0</v>
      </c>
      <c r="AO527" s="27">
        <f t="shared" si="245"/>
        <v>259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+'NF-KSF-TRIAL-BAL-2021'!O528+'RA-TRIAL-BAL-2021'!O528+'DES-TRIAL-BAL-2021'!O528+'DMP-TRIAL-BAL-2021'!O528</f>
        <v>0</v>
      </c>
      <c r="W528" s="529">
        <f>+'NF-KSF-TRIAL-BAL-2021'!P528+'RA-TRIAL-BAL-2021'!P528+'DES-TRIAL-BAL-2021'!P528+'DMP-TRIAL-BAL-2021'!P528</f>
        <v>0</v>
      </c>
      <c r="X528" s="528">
        <f>+'NF-KSF-TRIAL-BAL-2021'!Q528+'RA-TRIAL-BAL-2021'!Q528+'DES-TRIAL-BAL-2021'!Q528+'DMP-TRIAL-BAL-2021'!Q528</f>
        <v>0</v>
      </c>
      <c r="Y528" s="529">
        <f>+'NF-KSF-TRIAL-BAL-2021'!R528+'RA-TRIAL-BAL-2021'!R528+'DES-TRIAL-BAL-2021'!R528+'DMP-TRIAL-BAL-2021'!R528</f>
        <v>0</v>
      </c>
      <c r="Z528" s="528">
        <f>+'NF-KSF-TRIAL-BAL-2021'!S528+'RA-TRIAL-BAL-2021'!S528+'DES-TRIAL-BAL-2021'!S528+'DMP-TRIAL-BAL-2021'!S528</f>
        <v>0</v>
      </c>
      <c r="AA528" s="347">
        <f>+'NF-KSF-TRIAL-BAL-2021'!T528+'RA-TRIAL-BAL-2021'!T528+'DES-TRIAL-BAL-2021'!T528+'DMP-TRIAL-BAL-2021'!T528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+'NF-KSF-TRIAL-BAL-2021'!O529+'RA-TRIAL-BAL-2021'!O529+'DES-TRIAL-BAL-2021'!O529+'DMP-TRIAL-BAL-2021'!O529</f>
        <v>0</v>
      </c>
      <c r="W529" s="529">
        <f>+'NF-KSF-TRIAL-BAL-2021'!P529+'RA-TRIAL-BAL-2021'!P529+'DES-TRIAL-BAL-2021'!P529+'DMP-TRIAL-BAL-2021'!P529</f>
        <v>0</v>
      </c>
      <c r="X529" s="528">
        <f>+'NF-KSF-TRIAL-BAL-2021'!Q529+'RA-TRIAL-BAL-2021'!Q529+'DES-TRIAL-BAL-2021'!Q529+'DMP-TRIAL-BAL-2021'!Q529</f>
        <v>0</v>
      </c>
      <c r="Y529" s="529">
        <f>+'NF-KSF-TRIAL-BAL-2021'!R529+'RA-TRIAL-BAL-2021'!R529+'DES-TRIAL-BAL-2021'!R529+'DMP-TRIAL-BAL-2021'!R529</f>
        <v>0</v>
      </c>
      <c r="Z529" s="528">
        <f>+'NF-KSF-TRIAL-BAL-2021'!S529+'RA-TRIAL-BAL-2021'!S529+'DES-TRIAL-BAL-2021'!S529+'DMP-TRIAL-BAL-2021'!S529</f>
        <v>0</v>
      </c>
      <c r="AA529" s="347">
        <f>+'NF-KSF-TRIAL-BAL-2021'!T529+'RA-TRIAL-BAL-2021'!T529+'DES-TRIAL-BAL-2021'!T529+'DMP-TRIAL-BAL-2021'!T529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+'NF-KSF-TRIAL-BAL-2021'!O530+'RA-TRIAL-BAL-2021'!O530+'DES-TRIAL-BAL-2021'!O530+'DMP-TRIAL-BAL-2021'!O530</f>
        <v>0</v>
      </c>
      <c r="W530" s="529">
        <f>+'NF-KSF-TRIAL-BAL-2021'!P530+'RA-TRIAL-BAL-2021'!P530+'DES-TRIAL-BAL-2021'!P530+'DMP-TRIAL-BAL-2021'!P530</f>
        <v>0</v>
      </c>
      <c r="X530" s="528">
        <f>+'NF-KSF-TRIAL-BAL-2021'!Q530+'RA-TRIAL-BAL-2021'!Q530+'DES-TRIAL-BAL-2021'!Q530+'DMP-TRIAL-BAL-2021'!Q530</f>
        <v>0</v>
      </c>
      <c r="Y530" s="529">
        <f>+'NF-KSF-TRIAL-BAL-2021'!R530+'RA-TRIAL-BAL-2021'!R530+'DES-TRIAL-BAL-2021'!R530+'DMP-TRIAL-BAL-2021'!R530</f>
        <v>0</v>
      </c>
      <c r="Z530" s="528">
        <f>+'NF-KSF-TRIAL-BAL-2021'!S530+'RA-TRIAL-BAL-2021'!S530+'DES-TRIAL-BAL-2021'!S530+'DMP-TRIAL-BAL-2021'!S530</f>
        <v>0</v>
      </c>
      <c r="AA530" s="347">
        <f>+'NF-KSF-TRIAL-BAL-2021'!T530+'RA-TRIAL-BAL-2021'!T530+'DES-TRIAL-BAL-2021'!T530+'DMP-TRIAL-BAL-2021'!T530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+'NF-KSF-TRIAL-BAL-2021'!O531+'RA-TRIAL-BAL-2021'!O531+'DES-TRIAL-BAL-2021'!O531+'DMP-TRIAL-BAL-2021'!O531</f>
        <v>0</v>
      </c>
      <c r="W531" s="529">
        <f>+'NF-KSF-TRIAL-BAL-2021'!P531+'RA-TRIAL-BAL-2021'!P531+'DES-TRIAL-BAL-2021'!P531+'DMP-TRIAL-BAL-2021'!P531</f>
        <v>0</v>
      </c>
      <c r="X531" s="528">
        <f>+'NF-KSF-TRIAL-BAL-2021'!Q531+'RA-TRIAL-BAL-2021'!Q531+'DES-TRIAL-BAL-2021'!Q531+'DMP-TRIAL-BAL-2021'!Q531</f>
        <v>0</v>
      </c>
      <c r="Y531" s="529">
        <f>+'NF-KSF-TRIAL-BAL-2021'!R531+'RA-TRIAL-BAL-2021'!R531+'DES-TRIAL-BAL-2021'!R531+'DMP-TRIAL-BAL-2021'!R531</f>
        <v>0</v>
      </c>
      <c r="Z531" s="528">
        <f>+'NF-KSF-TRIAL-BAL-2021'!S531+'RA-TRIAL-BAL-2021'!S531+'DES-TRIAL-BAL-2021'!S531+'DMP-TRIAL-BAL-2021'!S531</f>
        <v>0</v>
      </c>
      <c r="AA531" s="347">
        <f>+'NF-KSF-TRIAL-BAL-2021'!T531+'RA-TRIAL-BAL-2021'!T531+'DES-TRIAL-BAL-2021'!T531+'DMP-TRIAL-BAL-2021'!T531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+'NF-KSF-TRIAL-BAL-2021'!O532+'RA-TRIAL-BAL-2021'!O532+'DES-TRIAL-BAL-2021'!O532+'DMP-TRIAL-BAL-2021'!O532</f>
        <v>0</v>
      </c>
      <c r="W532" s="529">
        <f>+'NF-KSF-TRIAL-BAL-2021'!P532+'RA-TRIAL-BAL-2021'!P532+'DES-TRIAL-BAL-2021'!P532+'DMP-TRIAL-BAL-2021'!P532</f>
        <v>0</v>
      </c>
      <c r="X532" s="528">
        <f>+'NF-KSF-TRIAL-BAL-2021'!Q532+'RA-TRIAL-BAL-2021'!Q532+'DES-TRIAL-BAL-2021'!Q532+'DMP-TRIAL-BAL-2021'!Q532</f>
        <v>0</v>
      </c>
      <c r="Y532" s="529">
        <f>+'NF-KSF-TRIAL-BAL-2021'!R532+'RA-TRIAL-BAL-2021'!R532+'DES-TRIAL-BAL-2021'!R532+'DMP-TRIAL-BAL-2021'!R532</f>
        <v>0</v>
      </c>
      <c r="Z532" s="528">
        <f>+'NF-KSF-TRIAL-BAL-2021'!S532+'RA-TRIAL-BAL-2021'!S532+'DES-TRIAL-BAL-2021'!S532+'DMP-TRIAL-BAL-2021'!S532</f>
        <v>0</v>
      </c>
      <c r="AA532" s="347">
        <f>+'NF-KSF-TRIAL-BAL-2021'!T532+'RA-TRIAL-BAL-2021'!T532+'DES-TRIAL-BAL-2021'!T532+'DMP-TRIAL-BAL-2021'!T532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+'NF-KSF-TRIAL-BAL-2021'!O533+'RA-TRIAL-BAL-2021'!O533+'DES-TRIAL-BAL-2021'!O533+'DMP-TRIAL-BAL-2021'!O533</f>
        <v>0</v>
      </c>
      <c r="W533" s="529">
        <f>+'NF-KSF-TRIAL-BAL-2021'!P533+'RA-TRIAL-BAL-2021'!P533+'DES-TRIAL-BAL-2021'!P533+'DMP-TRIAL-BAL-2021'!P533</f>
        <v>0</v>
      </c>
      <c r="X533" s="528">
        <f>+'NF-KSF-TRIAL-BAL-2021'!Q533+'RA-TRIAL-BAL-2021'!Q533+'DES-TRIAL-BAL-2021'!Q533+'DMP-TRIAL-BAL-2021'!Q533</f>
        <v>0</v>
      </c>
      <c r="Y533" s="529">
        <f>+'NF-KSF-TRIAL-BAL-2021'!R533+'RA-TRIAL-BAL-2021'!R533+'DES-TRIAL-BAL-2021'!R533+'DMP-TRIAL-BAL-2021'!R533</f>
        <v>0</v>
      </c>
      <c r="Z533" s="528">
        <f>+'NF-KSF-TRIAL-BAL-2021'!S533+'RA-TRIAL-BAL-2021'!S533+'DES-TRIAL-BAL-2021'!S533+'DMP-TRIAL-BAL-2021'!S533</f>
        <v>0</v>
      </c>
      <c r="AA533" s="347">
        <f>+'NF-KSF-TRIAL-BAL-2021'!T533+'RA-TRIAL-BAL-2021'!T533+'DES-TRIAL-BAL-2021'!T533+'DMP-TRIAL-BAL-2021'!T533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>
        <v>139071</v>
      </c>
      <c r="R534" s="324"/>
      <c r="S534" s="27">
        <f t="shared" si="247"/>
        <v>139071</v>
      </c>
      <c r="T534" s="28">
        <f t="shared" si="248"/>
        <v>0</v>
      </c>
      <c r="U534" s="51"/>
      <c r="V534" s="541">
        <f>+'NF-KSF-TRIAL-BAL-2021'!O534+'RA-TRIAL-BAL-2021'!O534+'DES-TRIAL-BAL-2021'!O534+'DMP-TRIAL-BAL-2021'!O534</f>
        <v>0</v>
      </c>
      <c r="W534" s="529">
        <f>+'NF-KSF-TRIAL-BAL-2021'!P534+'RA-TRIAL-BAL-2021'!P534+'DES-TRIAL-BAL-2021'!P534+'DMP-TRIAL-BAL-2021'!P534</f>
        <v>0</v>
      </c>
      <c r="X534" s="528">
        <f>+'NF-KSF-TRIAL-BAL-2021'!Q534+'RA-TRIAL-BAL-2021'!Q534+'DES-TRIAL-BAL-2021'!Q534+'DMP-TRIAL-BAL-2021'!Q534</f>
        <v>0</v>
      </c>
      <c r="Y534" s="529">
        <f>+'NF-KSF-TRIAL-BAL-2021'!R534+'RA-TRIAL-BAL-2021'!R534+'DES-TRIAL-BAL-2021'!R534+'DMP-TRIAL-BAL-2021'!R534</f>
        <v>0</v>
      </c>
      <c r="Z534" s="528">
        <f>+'NF-KSF-TRIAL-BAL-2021'!S534+'RA-TRIAL-BAL-2021'!S534+'DES-TRIAL-BAL-2021'!S534+'DMP-TRIAL-BAL-2021'!S534</f>
        <v>0</v>
      </c>
      <c r="AA534" s="347">
        <f>+'NF-KSF-TRIAL-BAL-2021'!T534+'RA-TRIAL-BAL-2021'!T534+'DES-TRIAL-BAL-2021'!T534+'DMP-TRIAL-BAL-2021'!T534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139071</v>
      </c>
      <c r="AN534" s="970">
        <f t="shared" si="251"/>
        <v>0</v>
      </c>
      <c r="AO534" s="27">
        <f t="shared" si="245"/>
        <v>139071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+'NF-KSF-TRIAL-BAL-2021'!O535+'RA-TRIAL-BAL-2021'!O535+'DES-TRIAL-BAL-2021'!O535+'DMP-TRIAL-BAL-2021'!O535</f>
        <v>0</v>
      </c>
      <c r="W535" s="529">
        <f>+'NF-KSF-TRIAL-BAL-2021'!P535+'RA-TRIAL-BAL-2021'!P535+'DES-TRIAL-BAL-2021'!P535+'DMP-TRIAL-BAL-2021'!P535</f>
        <v>0</v>
      </c>
      <c r="X535" s="528">
        <f>+'NF-KSF-TRIAL-BAL-2021'!Q535+'RA-TRIAL-BAL-2021'!Q535+'DES-TRIAL-BAL-2021'!Q535+'DMP-TRIAL-BAL-2021'!Q535</f>
        <v>0</v>
      </c>
      <c r="Y535" s="529">
        <f>+'NF-KSF-TRIAL-BAL-2021'!R535+'RA-TRIAL-BAL-2021'!R535+'DES-TRIAL-BAL-2021'!R535+'DMP-TRIAL-BAL-2021'!R535</f>
        <v>0</v>
      </c>
      <c r="Z535" s="528">
        <f>+'NF-KSF-TRIAL-BAL-2021'!S535+'RA-TRIAL-BAL-2021'!S535+'DES-TRIAL-BAL-2021'!S535+'DMP-TRIAL-BAL-2021'!S535</f>
        <v>0</v>
      </c>
      <c r="AA535" s="347">
        <f>+'NF-KSF-TRIAL-BAL-2021'!T535+'RA-TRIAL-BAL-2021'!T535+'DES-TRIAL-BAL-2021'!T535+'DMP-TRIAL-BAL-2021'!T535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+'NF-KSF-TRIAL-BAL-2021'!O536+'RA-TRIAL-BAL-2021'!O536+'DES-TRIAL-BAL-2021'!O536+'DMP-TRIAL-BAL-2021'!O536</f>
        <v>0</v>
      </c>
      <c r="W536" s="529">
        <f>+'NF-KSF-TRIAL-BAL-2021'!P536+'RA-TRIAL-BAL-2021'!P536+'DES-TRIAL-BAL-2021'!P536+'DMP-TRIAL-BAL-2021'!P536</f>
        <v>0</v>
      </c>
      <c r="X536" s="528">
        <f>+'NF-KSF-TRIAL-BAL-2021'!Q536+'RA-TRIAL-BAL-2021'!Q536+'DES-TRIAL-BAL-2021'!Q536+'DMP-TRIAL-BAL-2021'!Q536</f>
        <v>0</v>
      </c>
      <c r="Y536" s="529">
        <f>+'NF-KSF-TRIAL-BAL-2021'!R536+'RA-TRIAL-BAL-2021'!R536+'DES-TRIAL-BAL-2021'!R536+'DMP-TRIAL-BAL-2021'!R536</f>
        <v>0</v>
      </c>
      <c r="Z536" s="528">
        <f>+'NF-KSF-TRIAL-BAL-2021'!S536+'RA-TRIAL-BAL-2021'!S536+'DES-TRIAL-BAL-2021'!S536+'DMP-TRIAL-BAL-2021'!S536</f>
        <v>0</v>
      </c>
      <c r="AA536" s="347">
        <f>+'NF-KSF-TRIAL-BAL-2021'!T536+'RA-TRIAL-BAL-2021'!T536+'DES-TRIAL-BAL-2021'!T536+'DMP-TRIAL-BAL-2021'!T536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+'NF-KSF-TRIAL-BAL-2021'!O537+'RA-TRIAL-BAL-2021'!O537+'DES-TRIAL-BAL-2021'!O537+'DMP-TRIAL-BAL-2021'!O537</f>
        <v>0</v>
      </c>
      <c r="W537" s="529">
        <f>+'NF-KSF-TRIAL-BAL-2021'!P537+'RA-TRIAL-BAL-2021'!P537+'DES-TRIAL-BAL-2021'!P537+'DMP-TRIAL-BAL-2021'!P537</f>
        <v>0</v>
      </c>
      <c r="X537" s="528">
        <f>+'NF-KSF-TRIAL-BAL-2021'!Q537+'RA-TRIAL-BAL-2021'!Q537+'DES-TRIAL-BAL-2021'!Q537+'DMP-TRIAL-BAL-2021'!Q537</f>
        <v>0</v>
      </c>
      <c r="Y537" s="529">
        <f>+'NF-KSF-TRIAL-BAL-2021'!R537+'RA-TRIAL-BAL-2021'!R537+'DES-TRIAL-BAL-2021'!R537+'DMP-TRIAL-BAL-2021'!R537</f>
        <v>0</v>
      </c>
      <c r="Z537" s="528">
        <f>+'NF-KSF-TRIAL-BAL-2021'!S537+'RA-TRIAL-BAL-2021'!S537+'DES-TRIAL-BAL-2021'!S537+'DMP-TRIAL-BAL-2021'!S537</f>
        <v>0</v>
      </c>
      <c r="AA537" s="347">
        <f>+'NF-KSF-TRIAL-BAL-2021'!T537+'RA-TRIAL-BAL-2021'!T537+'DES-TRIAL-BAL-2021'!T537+'DMP-TRIAL-BAL-2021'!T537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+'NF-KSF-TRIAL-BAL-2021'!O538+'RA-TRIAL-BAL-2021'!O538+'DES-TRIAL-BAL-2021'!O538+'DMP-TRIAL-BAL-2021'!O538</f>
        <v>0</v>
      </c>
      <c r="W538" s="529">
        <f>+'NF-KSF-TRIAL-BAL-2021'!P538+'RA-TRIAL-BAL-2021'!P538+'DES-TRIAL-BAL-2021'!P538+'DMP-TRIAL-BAL-2021'!P538</f>
        <v>0</v>
      </c>
      <c r="X538" s="528">
        <f>+'NF-KSF-TRIAL-BAL-2021'!Q538+'RA-TRIAL-BAL-2021'!Q538+'DES-TRIAL-BAL-2021'!Q538+'DMP-TRIAL-BAL-2021'!Q538</f>
        <v>0</v>
      </c>
      <c r="Y538" s="529">
        <f>+'NF-KSF-TRIAL-BAL-2021'!R538+'RA-TRIAL-BAL-2021'!R538+'DES-TRIAL-BAL-2021'!R538+'DMP-TRIAL-BAL-2021'!R538</f>
        <v>0</v>
      </c>
      <c r="Z538" s="528">
        <f>+'NF-KSF-TRIAL-BAL-2021'!S538+'RA-TRIAL-BAL-2021'!S538+'DES-TRIAL-BAL-2021'!S538+'DMP-TRIAL-BAL-2021'!S538</f>
        <v>0</v>
      </c>
      <c r="AA538" s="347">
        <f>+'NF-KSF-TRIAL-BAL-2021'!T538+'RA-TRIAL-BAL-2021'!T538+'DES-TRIAL-BAL-2021'!T538+'DMP-TRIAL-BAL-2021'!T538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+'NF-KSF-TRIAL-BAL-2021'!O539+'RA-TRIAL-BAL-2021'!O539+'DES-TRIAL-BAL-2021'!O539+'DMP-TRIAL-BAL-2021'!O539</f>
        <v>0</v>
      </c>
      <c r="W539" s="529">
        <f>+'NF-KSF-TRIAL-BAL-2021'!P539+'RA-TRIAL-BAL-2021'!P539+'DES-TRIAL-BAL-2021'!P539+'DMP-TRIAL-BAL-2021'!P539</f>
        <v>0</v>
      </c>
      <c r="X539" s="528">
        <f>+'NF-KSF-TRIAL-BAL-2021'!Q539+'RA-TRIAL-BAL-2021'!Q539+'DES-TRIAL-BAL-2021'!Q539+'DMP-TRIAL-BAL-2021'!Q539</f>
        <v>0</v>
      </c>
      <c r="Y539" s="529">
        <f>+'NF-KSF-TRIAL-BAL-2021'!R539+'RA-TRIAL-BAL-2021'!R539+'DES-TRIAL-BAL-2021'!R539+'DMP-TRIAL-BAL-2021'!R539</f>
        <v>0</v>
      </c>
      <c r="Z539" s="528">
        <f>+'NF-KSF-TRIAL-BAL-2021'!S539+'RA-TRIAL-BAL-2021'!S539+'DES-TRIAL-BAL-2021'!S539+'DMP-TRIAL-BAL-2021'!S539</f>
        <v>0</v>
      </c>
      <c r="AA539" s="347">
        <f>+'NF-KSF-TRIAL-BAL-2021'!T539+'RA-TRIAL-BAL-2021'!T539+'DES-TRIAL-BAL-2021'!T539+'DMP-TRIAL-BAL-2021'!T539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+'NF-KSF-TRIAL-BAL-2021'!O540+'RA-TRIAL-BAL-2021'!O540+'DES-TRIAL-BAL-2021'!O540+'DMP-TRIAL-BAL-2021'!O540</f>
        <v>0</v>
      </c>
      <c r="W540" s="529">
        <f>+'NF-KSF-TRIAL-BAL-2021'!P540+'RA-TRIAL-BAL-2021'!P540+'DES-TRIAL-BAL-2021'!P540+'DMP-TRIAL-BAL-2021'!P540</f>
        <v>0</v>
      </c>
      <c r="X540" s="528">
        <f>+'NF-KSF-TRIAL-BAL-2021'!Q540+'RA-TRIAL-BAL-2021'!Q540+'DES-TRIAL-BAL-2021'!Q540+'DMP-TRIAL-BAL-2021'!Q540</f>
        <v>0</v>
      </c>
      <c r="Y540" s="529">
        <f>+'NF-KSF-TRIAL-BAL-2021'!R540+'RA-TRIAL-BAL-2021'!R540+'DES-TRIAL-BAL-2021'!R540+'DMP-TRIAL-BAL-2021'!R540</f>
        <v>0</v>
      </c>
      <c r="Z540" s="528">
        <f>+'NF-KSF-TRIAL-BAL-2021'!S540+'RA-TRIAL-BAL-2021'!S540+'DES-TRIAL-BAL-2021'!S540+'DMP-TRIAL-BAL-2021'!S540</f>
        <v>0</v>
      </c>
      <c r="AA540" s="347">
        <f>+'NF-KSF-TRIAL-BAL-2021'!T540+'RA-TRIAL-BAL-2021'!T540+'DES-TRIAL-BAL-2021'!T540+'DMP-TRIAL-BAL-2021'!T540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+'NF-KSF-TRIAL-BAL-2021'!O541+'RA-TRIAL-BAL-2021'!O541+'DES-TRIAL-BAL-2021'!O541+'DMP-TRIAL-BAL-2021'!O541</f>
        <v>0</v>
      </c>
      <c r="W541" s="529">
        <f>+'NF-KSF-TRIAL-BAL-2021'!P541+'RA-TRIAL-BAL-2021'!P541+'DES-TRIAL-BAL-2021'!P541+'DMP-TRIAL-BAL-2021'!P541</f>
        <v>0</v>
      </c>
      <c r="X541" s="528">
        <f>+'NF-KSF-TRIAL-BAL-2021'!Q541+'RA-TRIAL-BAL-2021'!Q541+'DES-TRIAL-BAL-2021'!Q541+'DMP-TRIAL-BAL-2021'!Q541</f>
        <v>0</v>
      </c>
      <c r="Y541" s="529">
        <f>+'NF-KSF-TRIAL-BAL-2021'!R541+'RA-TRIAL-BAL-2021'!R541+'DES-TRIAL-BAL-2021'!R541+'DMP-TRIAL-BAL-2021'!R541</f>
        <v>0</v>
      </c>
      <c r="Z541" s="528">
        <f>+'NF-KSF-TRIAL-BAL-2021'!S541+'RA-TRIAL-BAL-2021'!S541+'DES-TRIAL-BAL-2021'!S541+'DMP-TRIAL-BAL-2021'!S541</f>
        <v>0</v>
      </c>
      <c r="AA541" s="347">
        <f>+'NF-KSF-TRIAL-BAL-2021'!T541+'RA-TRIAL-BAL-2021'!T541+'DES-TRIAL-BAL-2021'!T541+'DMP-TRIAL-BAL-2021'!T541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+'NF-KSF-TRIAL-BAL-2021'!O542+'RA-TRIAL-BAL-2021'!O542+'DES-TRIAL-BAL-2021'!O542+'DMP-TRIAL-BAL-2021'!O542</f>
        <v>0</v>
      </c>
      <c r="W542" s="529">
        <f>+'NF-KSF-TRIAL-BAL-2021'!P542+'RA-TRIAL-BAL-2021'!P542+'DES-TRIAL-BAL-2021'!P542+'DMP-TRIAL-BAL-2021'!P542</f>
        <v>0</v>
      </c>
      <c r="X542" s="528">
        <f>+'NF-KSF-TRIAL-BAL-2021'!Q542+'RA-TRIAL-BAL-2021'!Q542+'DES-TRIAL-BAL-2021'!Q542+'DMP-TRIAL-BAL-2021'!Q542</f>
        <v>0</v>
      </c>
      <c r="Y542" s="529">
        <f>+'NF-KSF-TRIAL-BAL-2021'!R542+'RA-TRIAL-BAL-2021'!R542+'DES-TRIAL-BAL-2021'!R542+'DMP-TRIAL-BAL-2021'!R542</f>
        <v>0</v>
      </c>
      <c r="Z542" s="528">
        <f>+'NF-KSF-TRIAL-BAL-2021'!S542+'RA-TRIAL-BAL-2021'!S542+'DES-TRIAL-BAL-2021'!S542+'DMP-TRIAL-BAL-2021'!S542</f>
        <v>0</v>
      </c>
      <c r="AA542" s="347">
        <f>+'NF-KSF-TRIAL-BAL-2021'!T542+'RA-TRIAL-BAL-2021'!T542+'DES-TRIAL-BAL-2021'!T542+'DMP-TRIAL-BAL-2021'!T542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+'NF-KSF-TRIAL-BAL-2021'!O543+'RA-TRIAL-BAL-2021'!O543+'DES-TRIAL-BAL-2021'!O543+'DMP-TRIAL-BAL-2021'!O543</f>
        <v>0</v>
      </c>
      <c r="W543" s="529">
        <f>+'NF-KSF-TRIAL-BAL-2021'!P543+'RA-TRIAL-BAL-2021'!P543+'DES-TRIAL-BAL-2021'!P543+'DMP-TRIAL-BAL-2021'!P543</f>
        <v>0</v>
      </c>
      <c r="X543" s="528">
        <f>+'NF-KSF-TRIAL-BAL-2021'!Q543+'RA-TRIAL-BAL-2021'!Q543+'DES-TRIAL-BAL-2021'!Q543+'DMP-TRIAL-BAL-2021'!Q543</f>
        <v>0</v>
      </c>
      <c r="Y543" s="529">
        <f>+'NF-KSF-TRIAL-BAL-2021'!R543+'RA-TRIAL-BAL-2021'!R543+'DES-TRIAL-BAL-2021'!R543+'DMP-TRIAL-BAL-2021'!R543</f>
        <v>0</v>
      </c>
      <c r="Z543" s="528">
        <f>+'NF-KSF-TRIAL-BAL-2021'!S543+'RA-TRIAL-BAL-2021'!S543+'DES-TRIAL-BAL-2021'!S543+'DMP-TRIAL-BAL-2021'!S543</f>
        <v>0</v>
      </c>
      <c r="AA543" s="347">
        <f>+'NF-KSF-TRIAL-BAL-2021'!T543+'RA-TRIAL-BAL-2021'!T543+'DES-TRIAL-BAL-2021'!T543+'DMP-TRIAL-BAL-2021'!T543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+'NF-KSF-TRIAL-BAL-2021'!O544+'RA-TRIAL-BAL-2021'!O544+'DES-TRIAL-BAL-2021'!O544+'DMP-TRIAL-BAL-2021'!O544</f>
        <v>0</v>
      </c>
      <c r="W544" s="529">
        <f>+'NF-KSF-TRIAL-BAL-2021'!P544+'RA-TRIAL-BAL-2021'!P544+'DES-TRIAL-BAL-2021'!P544+'DMP-TRIAL-BAL-2021'!P544</f>
        <v>0</v>
      </c>
      <c r="X544" s="528">
        <f>+'NF-KSF-TRIAL-BAL-2021'!Q544+'RA-TRIAL-BAL-2021'!Q544+'DES-TRIAL-BAL-2021'!Q544+'DMP-TRIAL-BAL-2021'!Q544</f>
        <v>0</v>
      </c>
      <c r="Y544" s="529">
        <f>+'NF-KSF-TRIAL-BAL-2021'!R544+'RA-TRIAL-BAL-2021'!R544+'DES-TRIAL-BAL-2021'!R544+'DMP-TRIAL-BAL-2021'!R544</f>
        <v>0</v>
      </c>
      <c r="Z544" s="528">
        <f>+'NF-KSF-TRIAL-BAL-2021'!S544+'RA-TRIAL-BAL-2021'!S544+'DES-TRIAL-BAL-2021'!S544+'DMP-TRIAL-BAL-2021'!S544</f>
        <v>0</v>
      </c>
      <c r="AA544" s="347">
        <f>+'NF-KSF-TRIAL-BAL-2021'!T544+'RA-TRIAL-BAL-2021'!T544+'DES-TRIAL-BAL-2021'!T544+'DMP-TRIAL-BAL-2021'!T544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+'NF-KSF-TRIAL-BAL-2021'!O545+'RA-TRIAL-BAL-2021'!O545+'DES-TRIAL-BAL-2021'!O545+'DMP-TRIAL-BAL-2021'!O545</f>
        <v>0</v>
      </c>
      <c r="W545" s="529">
        <f>+'NF-KSF-TRIAL-BAL-2021'!P545+'RA-TRIAL-BAL-2021'!P545+'DES-TRIAL-BAL-2021'!P545+'DMP-TRIAL-BAL-2021'!P545</f>
        <v>0</v>
      </c>
      <c r="X545" s="528">
        <f>+'NF-KSF-TRIAL-BAL-2021'!Q545+'RA-TRIAL-BAL-2021'!Q545+'DES-TRIAL-BAL-2021'!Q545+'DMP-TRIAL-BAL-2021'!Q545</f>
        <v>0</v>
      </c>
      <c r="Y545" s="529">
        <f>+'NF-KSF-TRIAL-BAL-2021'!R545+'RA-TRIAL-BAL-2021'!R545+'DES-TRIAL-BAL-2021'!R545+'DMP-TRIAL-BAL-2021'!R545</f>
        <v>0</v>
      </c>
      <c r="Z545" s="528">
        <f>+'NF-KSF-TRIAL-BAL-2021'!S545+'RA-TRIAL-BAL-2021'!S545+'DES-TRIAL-BAL-2021'!S545+'DMP-TRIAL-BAL-2021'!S545</f>
        <v>0</v>
      </c>
      <c r="AA545" s="347">
        <f>+'NF-KSF-TRIAL-BAL-2021'!T545+'RA-TRIAL-BAL-2021'!T545+'DES-TRIAL-BAL-2021'!T545+'DMP-TRIAL-BAL-2021'!T545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+'NF-KSF-TRIAL-BAL-2021'!O546+'RA-TRIAL-BAL-2021'!O546+'DES-TRIAL-BAL-2021'!O546+'DMP-TRIAL-BAL-2021'!O546</f>
        <v>0</v>
      </c>
      <c r="W546" s="529">
        <f>+'NF-KSF-TRIAL-BAL-2021'!P546+'RA-TRIAL-BAL-2021'!P546+'DES-TRIAL-BAL-2021'!P546+'DMP-TRIAL-BAL-2021'!P546</f>
        <v>0</v>
      </c>
      <c r="X546" s="528">
        <f>+'NF-KSF-TRIAL-BAL-2021'!Q546+'RA-TRIAL-BAL-2021'!Q546+'DES-TRIAL-BAL-2021'!Q546+'DMP-TRIAL-BAL-2021'!Q546</f>
        <v>0</v>
      </c>
      <c r="Y546" s="529">
        <f>+'NF-KSF-TRIAL-BAL-2021'!R546+'RA-TRIAL-BAL-2021'!R546+'DES-TRIAL-BAL-2021'!R546+'DMP-TRIAL-BAL-2021'!R546</f>
        <v>0</v>
      </c>
      <c r="Z546" s="528">
        <f>+'NF-KSF-TRIAL-BAL-2021'!S546+'RA-TRIAL-BAL-2021'!S546+'DES-TRIAL-BAL-2021'!S546+'DMP-TRIAL-BAL-2021'!S546</f>
        <v>0</v>
      </c>
      <c r="AA546" s="347">
        <f>+'NF-KSF-TRIAL-BAL-2021'!T546+'RA-TRIAL-BAL-2021'!T546+'DES-TRIAL-BAL-2021'!T546+'DMP-TRIAL-BAL-2021'!T546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+'NF-KSF-TRIAL-BAL-2021'!O547+'RA-TRIAL-BAL-2021'!O547+'DES-TRIAL-BAL-2021'!O547+'DMP-TRIAL-BAL-2021'!O547</f>
        <v>0</v>
      </c>
      <c r="W547" s="529">
        <f>+'NF-KSF-TRIAL-BAL-2021'!P547+'RA-TRIAL-BAL-2021'!P547+'DES-TRIAL-BAL-2021'!P547+'DMP-TRIAL-BAL-2021'!P547</f>
        <v>0</v>
      </c>
      <c r="X547" s="528">
        <f>+'NF-KSF-TRIAL-BAL-2021'!Q547+'RA-TRIAL-BAL-2021'!Q547+'DES-TRIAL-BAL-2021'!Q547+'DMP-TRIAL-BAL-2021'!Q547</f>
        <v>0</v>
      </c>
      <c r="Y547" s="529">
        <f>+'NF-KSF-TRIAL-BAL-2021'!R547+'RA-TRIAL-BAL-2021'!R547+'DES-TRIAL-BAL-2021'!R547+'DMP-TRIAL-BAL-2021'!R547</f>
        <v>0</v>
      </c>
      <c r="Z547" s="528">
        <f>+'NF-KSF-TRIAL-BAL-2021'!S547+'RA-TRIAL-BAL-2021'!S547+'DES-TRIAL-BAL-2021'!S547+'DMP-TRIAL-BAL-2021'!S547</f>
        <v>0</v>
      </c>
      <c r="AA547" s="347">
        <f>+'NF-KSF-TRIAL-BAL-2021'!T547+'RA-TRIAL-BAL-2021'!T547+'DES-TRIAL-BAL-2021'!T547+'DMP-TRIAL-BAL-2021'!T547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+'NF-KSF-TRIAL-BAL-2021'!O548+'RA-TRIAL-BAL-2021'!O548+'DES-TRIAL-BAL-2021'!O548+'DMP-TRIAL-BAL-2021'!O548</f>
        <v>0</v>
      </c>
      <c r="W548" s="529">
        <f>+'NF-KSF-TRIAL-BAL-2021'!P548+'RA-TRIAL-BAL-2021'!P548+'DES-TRIAL-BAL-2021'!P548+'DMP-TRIAL-BAL-2021'!P548</f>
        <v>0</v>
      </c>
      <c r="X548" s="528">
        <f>+'NF-KSF-TRIAL-BAL-2021'!Q548+'RA-TRIAL-BAL-2021'!Q548+'DES-TRIAL-BAL-2021'!Q548+'DMP-TRIAL-BAL-2021'!Q548</f>
        <v>0</v>
      </c>
      <c r="Y548" s="529">
        <f>+'NF-KSF-TRIAL-BAL-2021'!R548+'RA-TRIAL-BAL-2021'!R548+'DES-TRIAL-BAL-2021'!R548+'DMP-TRIAL-BAL-2021'!R548</f>
        <v>0</v>
      </c>
      <c r="Z548" s="528">
        <f>+'NF-KSF-TRIAL-BAL-2021'!S548+'RA-TRIAL-BAL-2021'!S548+'DES-TRIAL-BAL-2021'!S548+'DMP-TRIAL-BAL-2021'!S548</f>
        <v>0</v>
      </c>
      <c r="AA548" s="347">
        <f>+'NF-KSF-TRIAL-BAL-2021'!T548+'RA-TRIAL-BAL-2021'!T548+'DES-TRIAL-BAL-2021'!T548+'DMP-TRIAL-BAL-2021'!T548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+'NF-KSF-TRIAL-BAL-2021'!O549+'RA-TRIAL-BAL-2021'!O549+'DES-TRIAL-BAL-2021'!O549+'DMP-TRIAL-BAL-2021'!O549</f>
        <v>0</v>
      </c>
      <c r="W549" s="529">
        <f>+'NF-KSF-TRIAL-BAL-2021'!P549+'RA-TRIAL-BAL-2021'!P549+'DES-TRIAL-BAL-2021'!P549+'DMP-TRIAL-BAL-2021'!P549</f>
        <v>0</v>
      </c>
      <c r="X549" s="528">
        <f>+'NF-KSF-TRIAL-BAL-2021'!Q549+'RA-TRIAL-BAL-2021'!Q549+'DES-TRIAL-BAL-2021'!Q549+'DMP-TRIAL-BAL-2021'!Q549</f>
        <v>0</v>
      </c>
      <c r="Y549" s="529">
        <f>+'NF-KSF-TRIAL-BAL-2021'!R549+'RA-TRIAL-BAL-2021'!R549+'DES-TRIAL-BAL-2021'!R549+'DMP-TRIAL-BAL-2021'!R549</f>
        <v>0</v>
      </c>
      <c r="Z549" s="528">
        <f>+'NF-KSF-TRIAL-BAL-2021'!S549+'RA-TRIAL-BAL-2021'!S549+'DES-TRIAL-BAL-2021'!S549+'DMP-TRIAL-BAL-2021'!S549</f>
        <v>0</v>
      </c>
      <c r="AA549" s="347">
        <f>+'NF-KSF-TRIAL-BAL-2021'!T549+'RA-TRIAL-BAL-2021'!T549+'DES-TRIAL-BAL-2021'!T549+'DMP-TRIAL-BAL-2021'!T549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+'NF-KSF-TRIAL-BAL-2021'!O550+'RA-TRIAL-BAL-2021'!O550+'DES-TRIAL-BAL-2021'!O550+'DMP-TRIAL-BAL-2021'!O550</f>
        <v>0</v>
      </c>
      <c r="W550" s="529">
        <f>+'NF-KSF-TRIAL-BAL-2021'!P550+'RA-TRIAL-BAL-2021'!P550+'DES-TRIAL-BAL-2021'!P550+'DMP-TRIAL-BAL-2021'!P550</f>
        <v>0</v>
      </c>
      <c r="X550" s="528">
        <f>+'NF-KSF-TRIAL-BAL-2021'!Q550+'RA-TRIAL-BAL-2021'!Q550+'DES-TRIAL-BAL-2021'!Q550+'DMP-TRIAL-BAL-2021'!Q550</f>
        <v>0</v>
      </c>
      <c r="Y550" s="529">
        <f>+'NF-KSF-TRIAL-BAL-2021'!R550+'RA-TRIAL-BAL-2021'!R550+'DES-TRIAL-BAL-2021'!R550+'DMP-TRIAL-BAL-2021'!R550</f>
        <v>0</v>
      </c>
      <c r="Z550" s="528">
        <f>+'NF-KSF-TRIAL-BAL-2021'!S550+'RA-TRIAL-BAL-2021'!S550+'DES-TRIAL-BAL-2021'!S550+'DMP-TRIAL-BAL-2021'!S550</f>
        <v>0</v>
      </c>
      <c r="AA550" s="347">
        <f>+'NF-KSF-TRIAL-BAL-2021'!T550+'RA-TRIAL-BAL-2021'!T550+'DES-TRIAL-BAL-2021'!T550+'DMP-TRIAL-BAL-2021'!T550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>
        <v>600</v>
      </c>
      <c r="R551" s="324"/>
      <c r="S551" s="27">
        <f t="shared" si="247"/>
        <v>600</v>
      </c>
      <c r="T551" s="28">
        <f t="shared" si="248"/>
        <v>0</v>
      </c>
      <c r="U551" s="51"/>
      <c r="V551" s="541">
        <f>+'NF-KSF-TRIAL-BAL-2021'!O551+'RA-TRIAL-BAL-2021'!O551+'DES-TRIAL-BAL-2021'!O551+'DMP-TRIAL-BAL-2021'!O551</f>
        <v>0</v>
      </c>
      <c r="W551" s="529">
        <f>+'NF-KSF-TRIAL-BAL-2021'!P551+'RA-TRIAL-BAL-2021'!P551+'DES-TRIAL-BAL-2021'!P551+'DMP-TRIAL-BAL-2021'!P551</f>
        <v>0</v>
      </c>
      <c r="X551" s="528">
        <f>+'NF-KSF-TRIAL-BAL-2021'!Q551+'RA-TRIAL-BAL-2021'!Q551+'DES-TRIAL-BAL-2021'!Q551+'DMP-TRIAL-BAL-2021'!Q551</f>
        <v>0</v>
      </c>
      <c r="Y551" s="529">
        <f>+'NF-KSF-TRIAL-BAL-2021'!R551+'RA-TRIAL-BAL-2021'!R551+'DES-TRIAL-BAL-2021'!R551+'DMP-TRIAL-BAL-2021'!R551</f>
        <v>0</v>
      </c>
      <c r="Z551" s="528">
        <f>+'NF-KSF-TRIAL-BAL-2021'!S551+'RA-TRIAL-BAL-2021'!S551+'DES-TRIAL-BAL-2021'!S551+'DMP-TRIAL-BAL-2021'!S551</f>
        <v>0</v>
      </c>
      <c r="AA551" s="347">
        <f>+'NF-KSF-TRIAL-BAL-2021'!T551+'RA-TRIAL-BAL-2021'!T551+'DES-TRIAL-BAL-2021'!T551+'DMP-TRIAL-BAL-2021'!T551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600</v>
      </c>
      <c r="AN551" s="970">
        <f t="shared" si="251"/>
        <v>0</v>
      </c>
      <c r="AO551" s="27">
        <f t="shared" si="278"/>
        <v>600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+'NF-KSF-TRIAL-BAL-2021'!O552+'RA-TRIAL-BAL-2021'!O552+'DES-TRIAL-BAL-2021'!O552+'DMP-TRIAL-BAL-2021'!O552</f>
        <v>0</v>
      </c>
      <c r="W552" s="529">
        <f>+'NF-KSF-TRIAL-BAL-2021'!P552+'RA-TRIAL-BAL-2021'!P552+'DES-TRIAL-BAL-2021'!P552+'DMP-TRIAL-BAL-2021'!P552</f>
        <v>0</v>
      </c>
      <c r="X552" s="528">
        <f>+'NF-KSF-TRIAL-BAL-2021'!Q552+'RA-TRIAL-BAL-2021'!Q552+'DES-TRIAL-BAL-2021'!Q552+'DMP-TRIAL-BAL-2021'!Q552</f>
        <v>0</v>
      </c>
      <c r="Y552" s="529">
        <f>+'NF-KSF-TRIAL-BAL-2021'!R552+'RA-TRIAL-BAL-2021'!R552+'DES-TRIAL-BAL-2021'!R552+'DMP-TRIAL-BAL-2021'!R552</f>
        <v>0</v>
      </c>
      <c r="Z552" s="528">
        <f>+'NF-KSF-TRIAL-BAL-2021'!S552+'RA-TRIAL-BAL-2021'!S552+'DES-TRIAL-BAL-2021'!S552+'DMP-TRIAL-BAL-2021'!S552</f>
        <v>0</v>
      </c>
      <c r="AA552" s="347">
        <f>+'NF-KSF-TRIAL-BAL-2021'!T552+'RA-TRIAL-BAL-2021'!T552+'DES-TRIAL-BAL-2021'!T552+'DMP-TRIAL-BAL-2021'!T552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>
        <v>688</v>
      </c>
      <c r="R553" s="324"/>
      <c r="S553" s="27">
        <f t="shared" si="247"/>
        <v>688</v>
      </c>
      <c r="T553" s="28">
        <f t="shared" si="248"/>
        <v>0</v>
      </c>
      <c r="U553" s="51"/>
      <c r="V553" s="541">
        <f>+'NF-KSF-TRIAL-BAL-2021'!O553+'RA-TRIAL-BAL-2021'!O553+'DES-TRIAL-BAL-2021'!O553+'DMP-TRIAL-BAL-2021'!O553</f>
        <v>0</v>
      </c>
      <c r="W553" s="529">
        <f>+'NF-KSF-TRIAL-BAL-2021'!P553+'RA-TRIAL-BAL-2021'!P553+'DES-TRIAL-BAL-2021'!P553+'DMP-TRIAL-BAL-2021'!P553</f>
        <v>0</v>
      </c>
      <c r="X553" s="528">
        <f>+'NF-KSF-TRIAL-BAL-2021'!Q553+'RA-TRIAL-BAL-2021'!Q553+'DES-TRIAL-BAL-2021'!Q553+'DMP-TRIAL-BAL-2021'!Q553</f>
        <v>0</v>
      </c>
      <c r="Y553" s="529">
        <f>+'NF-KSF-TRIAL-BAL-2021'!R553+'RA-TRIAL-BAL-2021'!R553+'DES-TRIAL-BAL-2021'!R553+'DMP-TRIAL-BAL-2021'!R553</f>
        <v>0</v>
      </c>
      <c r="Z553" s="528">
        <f>+'NF-KSF-TRIAL-BAL-2021'!S553+'RA-TRIAL-BAL-2021'!S553+'DES-TRIAL-BAL-2021'!S553+'DMP-TRIAL-BAL-2021'!S553</f>
        <v>0</v>
      </c>
      <c r="AA553" s="347">
        <f>+'NF-KSF-TRIAL-BAL-2021'!T553+'RA-TRIAL-BAL-2021'!T553+'DES-TRIAL-BAL-2021'!T553+'DMP-TRIAL-BAL-2021'!T553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688</v>
      </c>
      <c r="AN553" s="970">
        <f t="shared" si="251"/>
        <v>0</v>
      </c>
      <c r="AO553" s="27">
        <f t="shared" si="278"/>
        <v>688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+'NF-KSF-TRIAL-BAL-2021'!O554+'RA-TRIAL-BAL-2021'!O554+'DES-TRIAL-BAL-2021'!O554+'DMP-TRIAL-BAL-2021'!O554</f>
        <v>0</v>
      </c>
      <c r="W554" s="529">
        <f>+'NF-KSF-TRIAL-BAL-2021'!P554+'RA-TRIAL-BAL-2021'!P554+'DES-TRIAL-BAL-2021'!P554+'DMP-TRIAL-BAL-2021'!P554</f>
        <v>0</v>
      </c>
      <c r="X554" s="528">
        <f>+'NF-KSF-TRIAL-BAL-2021'!Q554+'RA-TRIAL-BAL-2021'!Q554+'DES-TRIAL-BAL-2021'!Q554+'DMP-TRIAL-BAL-2021'!Q554</f>
        <v>0</v>
      </c>
      <c r="Y554" s="529">
        <f>+'NF-KSF-TRIAL-BAL-2021'!R554+'RA-TRIAL-BAL-2021'!R554+'DES-TRIAL-BAL-2021'!R554+'DMP-TRIAL-BAL-2021'!R554</f>
        <v>0</v>
      </c>
      <c r="Z554" s="528">
        <f>+'NF-KSF-TRIAL-BAL-2021'!S554+'RA-TRIAL-BAL-2021'!S554+'DES-TRIAL-BAL-2021'!S554+'DMP-TRIAL-BAL-2021'!S554</f>
        <v>0</v>
      </c>
      <c r="AA554" s="347">
        <f>+'NF-KSF-TRIAL-BAL-2021'!T554+'RA-TRIAL-BAL-2021'!T554+'DES-TRIAL-BAL-2021'!T554+'DMP-TRIAL-BAL-2021'!T554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+'NF-KSF-TRIAL-BAL-2021'!O555+'RA-TRIAL-BAL-2021'!O555+'DES-TRIAL-BAL-2021'!O555+'DMP-TRIAL-BAL-2021'!O555</f>
        <v>0</v>
      </c>
      <c r="W555" s="529">
        <f>+'NF-KSF-TRIAL-BAL-2021'!P555+'RA-TRIAL-BAL-2021'!P555+'DES-TRIAL-BAL-2021'!P555+'DMP-TRIAL-BAL-2021'!P555</f>
        <v>0</v>
      </c>
      <c r="X555" s="528">
        <f>+'NF-KSF-TRIAL-BAL-2021'!Q555+'RA-TRIAL-BAL-2021'!Q555+'DES-TRIAL-BAL-2021'!Q555+'DMP-TRIAL-BAL-2021'!Q555</f>
        <v>0</v>
      </c>
      <c r="Y555" s="529">
        <f>+'NF-KSF-TRIAL-BAL-2021'!R555+'RA-TRIAL-BAL-2021'!R555+'DES-TRIAL-BAL-2021'!R555+'DMP-TRIAL-BAL-2021'!R555</f>
        <v>0</v>
      </c>
      <c r="Z555" s="528">
        <f>+'NF-KSF-TRIAL-BAL-2021'!S555+'RA-TRIAL-BAL-2021'!S555+'DES-TRIAL-BAL-2021'!S555+'DMP-TRIAL-BAL-2021'!S555</f>
        <v>0</v>
      </c>
      <c r="AA555" s="347">
        <f>+'NF-KSF-TRIAL-BAL-2021'!T555+'RA-TRIAL-BAL-2021'!T555+'DES-TRIAL-BAL-2021'!T555+'DMP-TRIAL-BAL-2021'!T555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+'NF-KSF-TRIAL-BAL-2021'!O556+'RA-TRIAL-BAL-2021'!O556+'DES-TRIAL-BAL-2021'!O556+'DMP-TRIAL-BAL-2021'!O556</f>
        <v>0</v>
      </c>
      <c r="W556" s="529">
        <f>+'NF-KSF-TRIAL-BAL-2021'!P556+'RA-TRIAL-BAL-2021'!P556+'DES-TRIAL-BAL-2021'!P556+'DMP-TRIAL-BAL-2021'!P556</f>
        <v>0</v>
      </c>
      <c r="X556" s="528">
        <f>+'NF-KSF-TRIAL-BAL-2021'!Q556+'RA-TRIAL-BAL-2021'!Q556+'DES-TRIAL-BAL-2021'!Q556+'DMP-TRIAL-BAL-2021'!Q556</f>
        <v>0</v>
      </c>
      <c r="Y556" s="529">
        <f>+'NF-KSF-TRIAL-BAL-2021'!R556+'RA-TRIAL-BAL-2021'!R556+'DES-TRIAL-BAL-2021'!R556+'DMP-TRIAL-BAL-2021'!R556</f>
        <v>0</v>
      </c>
      <c r="Z556" s="528">
        <f>+'NF-KSF-TRIAL-BAL-2021'!S556+'RA-TRIAL-BAL-2021'!S556+'DES-TRIAL-BAL-2021'!S556+'DMP-TRIAL-BAL-2021'!S556</f>
        <v>0</v>
      </c>
      <c r="AA556" s="347">
        <f>+'NF-KSF-TRIAL-BAL-2021'!T556+'RA-TRIAL-BAL-2021'!T556+'DES-TRIAL-BAL-2021'!T556+'DMP-TRIAL-BAL-2021'!T556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+'NF-KSF-TRIAL-BAL-2021'!O557+'RA-TRIAL-BAL-2021'!O557+'DES-TRIAL-BAL-2021'!O557+'DMP-TRIAL-BAL-2021'!O557</f>
        <v>0</v>
      </c>
      <c r="W557" s="529">
        <f>+'NF-KSF-TRIAL-BAL-2021'!P557+'RA-TRIAL-BAL-2021'!P557+'DES-TRIAL-BAL-2021'!P557+'DMP-TRIAL-BAL-2021'!P557</f>
        <v>0</v>
      </c>
      <c r="X557" s="528">
        <f>+'NF-KSF-TRIAL-BAL-2021'!Q557+'RA-TRIAL-BAL-2021'!Q557+'DES-TRIAL-BAL-2021'!Q557+'DMP-TRIAL-BAL-2021'!Q557</f>
        <v>0</v>
      </c>
      <c r="Y557" s="529">
        <f>+'NF-KSF-TRIAL-BAL-2021'!R557+'RA-TRIAL-BAL-2021'!R557+'DES-TRIAL-BAL-2021'!R557+'DMP-TRIAL-BAL-2021'!R557</f>
        <v>0</v>
      </c>
      <c r="Z557" s="528">
        <f>+'NF-KSF-TRIAL-BAL-2021'!S557+'RA-TRIAL-BAL-2021'!S557+'DES-TRIAL-BAL-2021'!S557+'DMP-TRIAL-BAL-2021'!S557</f>
        <v>0</v>
      </c>
      <c r="AA557" s="347">
        <f>+'NF-KSF-TRIAL-BAL-2021'!T557+'RA-TRIAL-BAL-2021'!T557+'DES-TRIAL-BAL-2021'!T557+'DMP-TRIAL-BAL-2021'!T557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+'NF-KSF-TRIAL-BAL-2021'!O558+'RA-TRIAL-BAL-2021'!O558+'DES-TRIAL-BAL-2021'!O558+'DMP-TRIAL-BAL-2021'!O558</f>
        <v>0</v>
      </c>
      <c r="W558" s="529">
        <f>+'NF-KSF-TRIAL-BAL-2021'!P558+'RA-TRIAL-BAL-2021'!P558+'DES-TRIAL-BAL-2021'!P558+'DMP-TRIAL-BAL-2021'!P558</f>
        <v>0</v>
      </c>
      <c r="X558" s="528">
        <f>+'NF-KSF-TRIAL-BAL-2021'!Q558+'RA-TRIAL-BAL-2021'!Q558+'DES-TRIAL-BAL-2021'!Q558+'DMP-TRIAL-BAL-2021'!Q558</f>
        <v>0</v>
      </c>
      <c r="Y558" s="529">
        <f>+'NF-KSF-TRIAL-BAL-2021'!R558+'RA-TRIAL-BAL-2021'!R558+'DES-TRIAL-BAL-2021'!R558+'DMP-TRIAL-BAL-2021'!R558</f>
        <v>0</v>
      </c>
      <c r="Z558" s="528">
        <f>+'NF-KSF-TRIAL-BAL-2021'!S558+'RA-TRIAL-BAL-2021'!S558+'DES-TRIAL-BAL-2021'!S558+'DMP-TRIAL-BAL-2021'!S558</f>
        <v>0</v>
      </c>
      <c r="AA558" s="347">
        <f>+'NF-KSF-TRIAL-BAL-2021'!T558+'RA-TRIAL-BAL-2021'!T558+'DES-TRIAL-BAL-2021'!T558+'DMP-TRIAL-BAL-2021'!T558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+'NF-KSF-TRIAL-BAL-2021'!O559+'RA-TRIAL-BAL-2021'!O559+'DES-TRIAL-BAL-2021'!O559+'DMP-TRIAL-BAL-2021'!O559</f>
        <v>0</v>
      </c>
      <c r="W559" s="529">
        <f>+'NF-KSF-TRIAL-BAL-2021'!P559+'RA-TRIAL-BAL-2021'!P559+'DES-TRIAL-BAL-2021'!P559+'DMP-TRIAL-BAL-2021'!P559</f>
        <v>0</v>
      </c>
      <c r="X559" s="528">
        <f>+'NF-KSF-TRIAL-BAL-2021'!Q559+'RA-TRIAL-BAL-2021'!Q559+'DES-TRIAL-BAL-2021'!Q559+'DMP-TRIAL-BAL-2021'!Q559</f>
        <v>0</v>
      </c>
      <c r="Y559" s="529">
        <f>+'NF-KSF-TRIAL-BAL-2021'!R559+'RA-TRIAL-BAL-2021'!R559+'DES-TRIAL-BAL-2021'!R559+'DMP-TRIAL-BAL-2021'!R559</f>
        <v>0</v>
      </c>
      <c r="Z559" s="528">
        <f>+'NF-KSF-TRIAL-BAL-2021'!S559+'RA-TRIAL-BAL-2021'!S559+'DES-TRIAL-BAL-2021'!S559+'DMP-TRIAL-BAL-2021'!S559</f>
        <v>0</v>
      </c>
      <c r="AA559" s="347">
        <f>+'NF-KSF-TRIAL-BAL-2021'!T559+'RA-TRIAL-BAL-2021'!T559+'DES-TRIAL-BAL-2021'!T559+'DMP-TRIAL-BAL-2021'!T559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+'NF-KSF-TRIAL-BAL-2021'!O560+'RA-TRIAL-BAL-2021'!O560+'DES-TRIAL-BAL-2021'!O560+'DMP-TRIAL-BAL-2021'!O560</f>
        <v>0</v>
      </c>
      <c r="W560" s="529">
        <f>+'NF-KSF-TRIAL-BAL-2021'!P560+'RA-TRIAL-BAL-2021'!P560+'DES-TRIAL-BAL-2021'!P560+'DMP-TRIAL-BAL-2021'!P560</f>
        <v>0</v>
      </c>
      <c r="X560" s="528">
        <f>+'NF-KSF-TRIAL-BAL-2021'!Q560+'RA-TRIAL-BAL-2021'!Q560+'DES-TRIAL-BAL-2021'!Q560+'DMP-TRIAL-BAL-2021'!Q560</f>
        <v>0</v>
      </c>
      <c r="Y560" s="529">
        <f>+'NF-KSF-TRIAL-BAL-2021'!R560+'RA-TRIAL-BAL-2021'!R560+'DES-TRIAL-BAL-2021'!R560+'DMP-TRIAL-BAL-2021'!R560</f>
        <v>0</v>
      </c>
      <c r="Z560" s="528">
        <f>+'NF-KSF-TRIAL-BAL-2021'!S560+'RA-TRIAL-BAL-2021'!S560+'DES-TRIAL-BAL-2021'!S560+'DMP-TRIAL-BAL-2021'!S560</f>
        <v>0</v>
      </c>
      <c r="AA560" s="347">
        <f>+'NF-KSF-TRIAL-BAL-2021'!T560+'RA-TRIAL-BAL-2021'!T560+'DES-TRIAL-BAL-2021'!T560+'DMP-TRIAL-BAL-2021'!T560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+'NF-KSF-TRIAL-BAL-2021'!O561+'RA-TRIAL-BAL-2021'!O561+'DES-TRIAL-BAL-2021'!O561+'DMP-TRIAL-BAL-2021'!O561</f>
        <v>0</v>
      </c>
      <c r="W561" s="529">
        <f>+'NF-KSF-TRIAL-BAL-2021'!P561+'RA-TRIAL-BAL-2021'!P561+'DES-TRIAL-BAL-2021'!P561+'DMP-TRIAL-BAL-2021'!P561</f>
        <v>0</v>
      </c>
      <c r="X561" s="528">
        <f>+'NF-KSF-TRIAL-BAL-2021'!Q561+'RA-TRIAL-BAL-2021'!Q561+'DES-TRIAL-BAL-2021'!Q561+'DMP-TRIAL-BAL-2021'!Q561</f>
        <v>0</v>
      </c>
      <c r="Y561" s="529">
        <f>+'NF-KSF-TRIAL-BAL-2021'!R561+'RA-TRIAL-BAL-2021'!R561+'DES-TRIAL-BAL-2021'!R561+'DMP-TRIAL-BAL-2021'!R561</f>
        <v>0</v>
      </c>
      <c r="Z561" s="528">
        <f>+'NF-KSF-TRIAL-BAL-2021'!S561+'RA-TRIAL-BAL-2021'!S561+'DES-TRIAL-BAL-2021'!S561+'DMP-TRIAL-BAL-2021'!S561</f>
        <v>0</v>
      </c>
      <c r="AA561" s="347">
        <f>+'NF-KSF-TRIAL-BAL-2021'!T561+'RA-TRIAL-BAL-2021'!T561+'DES-TRIAL-BAL-2021'!T561+'DMP-TRIAL-BAL-2021'!T561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+'NF-KSF-TRIAL-BAL-2021'!O562+'RA-TRIAL-BAL-2021'!O562+'DES-TRIAL-BAL-2021'!O562+'DMP-TRIAL-BAL-2021'!O562</f>
        <v>0</v>
      </c>
      <c r="W562" s="529">
        <f>+'NF-KSF-TRIAL-BAL-2021'!P562+'RA-TRIAL-BAL-2021'!P562+'DES-TRIAL-BAL-2021'!P562+'DMP-TRIAL-BAL-2021'!P562</f>
        <v>0</v>
      </c>
      <c r="X562" s="528">
        <f>+'NF-KSF-TRIAL-BAL-2021'!Q562+'RA-TRIAL-BAL-2021'!Q562+'DES-TRIAL-BAL-2021'!Q562+'DMP-TRIAL-BAL-2021'!Q562</f>
        <v>0</v>
      </c>
      <c r="Y562" s="529">
        <f>+'NF-KSF-TRIAL-BAL-2021'!R562+'RA-TRIAL-BAL-2021'!R562+'DES-TRIAL-BAL-2021'!R562+'DMP-TRIAL-BAL-2021'!R562</f>
        <v>0</v>
      </c>
      <c r="Z562" s="528">
        <f>+'NF-KSF-TRIAL-BAL-2021'!S562+'RA-TRIAL-BAL-2021'!S562+'DES-TRIAL-BAL-2021'!S562+'DMP-TRIAL-BAL-2021'!S562</f>
        <v>0</v>
      </c>
      <c r="AA562" s="347">
        <f>+'NF-KSF-TRIAL-BAL-2021'!T562+'RA-TRIAL-BAL-2021'!T562+'DES-TRIAL-BAL-2021'!T562+'DMP-TRIAL-BAL-2021'!T562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+'NF-KSF-TRIAL-BAL-2021'!O563+'RA-TRIAL-BAL-2021'!O563+'DES-TRIAL-BAL-2021'!O563+'DMP-TRIAL-BAL-2021'!O563</f>
        <v>0</v>
      </c>
      <c r="W563" s="529">
        <f>+'NF-KSF-TRIAL-BAL-2021'!P563+'RA-TRIAL-BAL-2021'!P563+'DES-TRIAL-BAL-2021'!P563+'DMP-TRIAL-BAL-2021'!P563</f>
        <v>0</v>
      </c>
      <c r="X563" s="528">
        <f>+'NF-KSF-TRIAL-BAL-2021'!Q563+'RA-TRIAL-BAL-2021'!Q563+'DES-TRIAL-BAL-2021'!Q563+'DMP-TRIAL-BAL-2021'!Q563</f>
        <v>0</v>
      </c>
      <c r="Y563" s="529">
        <f>+'NF-KSF-TRIAL-BAL-2021'!R563+'RA-TRIAL-BAL-2021'!R563+'DES-TRIAL-BAL-2021'!R563+'DMP-TRIAL-BAL-2021'!R563</f>
        <v>0</v>
      </c>
      <c r="Z563" s="528">
        <f>+'NF-KSF-TRIAL-BAL-2021'!S563+'RA-TRIAL-BAL-2021'!S563+'DES-TRIAL-BAL-2021'!S563+'DMP-TRIAL-BAL-2021'!S563</f>
        <v>0</v>
      </c>
      <c r="AA563" s="347">
        <f>+'NF-KSF-TRIAL-BAL-2021'!T563+'RA-TRIAL-BAL-2021'!T563+'DES-TRIAL-BAL-2021'!T563+'DMP-TRIAL-BAL-2021'!T563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+'NF-KSF-TRIAL-BAL-2021'!O564+'RA-TRIAL-BAL-2021'!O564+'DES-TRIAL-BAL-2021'!O564+'DMP-TRIAL-BAL-2021'!O564</f>
        <v>0</v>
      </c>
      <c r="W564" s="529">
        <f>+'NF-KSF-TRIAL-BAL-2021'!P564+'RA-TRIAL-BAL-2021'!P564+'DES-TRIAL-BAL-2021'!P564+'DMP-TRIAL-BAL-2021'!P564</f>
        <v>0</v>
      </c>
      <c r="X564" s="528">
        <f>+'NF-KSF-TRIAL-BAL-2021'!Q564+'RA-TRIAL-BAL-2021'!Q564+'DES-TRIAL-BAL-2021'!Q564+'DMP-TRIAL-BAL-2021'!Q564</f>
        <v>0</v>
      </c>
      <c r="Y564" s="529">
        <f>+'NF-KSF-TRIAL-BAL-2021'!R564+'RA-TRIAL-BAL-2021'!R564+'DES-TRIAL-BAL-2021'!R564+'DMP-TRIAL-BAL-2021'!R564</f>
        <v>0</v>
      </c>
      <c r="Z564" s="528">
        <f>+'NF-KSF-TRIAL-BAL-2021'!S564+'RA-TRIAL-BAL-2021'!S564+'DES-TRIAL-BAL-2021'!S564+'DMP-TRIAL-BAL-2021'!S564</f>
        <v>0</v>
      </c>
      <c r="AA564" s="347">
        <f>+'NF-KSF-TRIAL-BAL-2021'!T564+'RA-TRIAL-BAL-2021'!T564+'DES-TRIAL-BAL-2021'!T564+'DMP-TRIAL-BAL-2021'!T564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+'NF-KSF-TRIAL-BAL-2021'!O565+'RA-TRIAL-BAL-2021'!O565+'DES-TRIAL-BAL-2021'!O565+'DMP-TRIAL-BAL-2021'!O565</f>
        <v>0</v>
      </c>
      <c r="W565" s="529">
        <f>+'NF-KSF-TRIAL-BAL-2021'!P565+'RA-TRIAL-BAL-2021'!P565+'DES-TRIAL-BAL-2021'!P565+'DMP-TRIAL-BAL-2021'!P565</f>
        <v>0</v>
      </c>
      <c r="X565" s="528">
        <f>+'NF-KSF-TRIAL-BAL-2021'!Q565+'RA-TRIAL-BAL-2021'!Q565+'DES-TRIAL-BAL-2021'!Q565+'DMP-TRIAL-BAL-2021'!Q565</f>
        <v>0</v>
      </c>
      <c r="Y565" s="529">
        <f>+'NF-KSF-TRIAL-BAL-2021'!R565+'RA-TRIAL-BAL-2021'!R565+'DES-TRIAL-BAL-2021'!R565+'DMP-TRIAL-BAL-2021'!R565</f>
        <v>0</v>
      </c>
      <c r="Z565" s="528">
        <f>+'NF-KSF-TRIAL-BAL-2021'!S565+'RA-TRIAL-BAL-2021'!S565+'DES-TRIAL-BAL-2021'!S565+'DMP-TRIAL-BAL-2021'!S565</f>
        <v>0</v>
      </c>
      <c r="AA565" s="347">
        <f>+'NF-KSF-TRIAL-BAL-2021'!T565+'RA-TRIAL-BAL-2021'!T565+'DES-TRIAL-BAL-2021'!T565+'DMP-TRIAL-BAL-2021'!T565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+'NF-KSF-TRIAL-BAL-2021'!O566+'RA-TRIAL-BAL-2021'!O566+'DES-TRIAL-BAL-2021'!O566+'DMP-TRIAL-BAL-2021'!O566</f>
        <v>0</v>
      </c>
      <c r="W566" s="529">
        <f>+'NF-KSF-TRIAL-BAL-2021'!P566+'RA-TRIAL-BAL-2021'!P566+'DES-TRIAL-BAL-2021'!P566+'DMP-TRIAL-BAL-2021'!P566</f>
        <v>0</v>
      </c>
      <c r="X566" s="528">
        <f>+'NF-KSF-TRIAL-BAL-2021'!Q566+'RA-TRIAL-BAL-2021'!Q566+'DES-TRIAL-BAL-2021'!Q566+'DMP-TRIAL-BAL-2021'!Q566</f>
        <v>0</v>
      </c>
      <c r="Y566" s="529">
        <f>+'NF-KSF-TRIAL-BAL-2021'!R566+'RA-TRIAL-BAL-2021'!R566+'DES-TRIAL-BAL-2021'!R566+'DMP-TRIAL-BAL-2021'!R566</f>
        <v>0</v>
      </c>
      <c r="Z566" s="528">
        <f>+'NF-KSF-TRIAL-BAL-2021'!S566+'RA-TRIAL-BAL-2021'!S566+'DES-TRIAL-BAL-2021'!S566+'DMP-TRIAL-BAL-2021'!S566</f>
        <v>0</v>
      </c>
      <c r="AA566" s="347">
        <f>+'NF-KSF-TRIAL-BAL-2021'!T566+'RA-TRIAL-BAL-2021'!T566+'DES-TRIAL-BAL-2021'!T566+'DMP-TRIAL-BAL-2021'!T566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+'NF-KSF-TRIAL-BAL-2021'!O567+'RA-TRIAL-BAL-2021'!O567+'DES-TRIAL-BAL-2021'!O567+'DMP-TRIAL-BAL-2021'!O567</f>
        <v>0</v>
      </c>
      <c r="W567" s="529">
        <f>+'NF-KSF-TRIAL-BAL-2021'!P567+'RA-TRIAL-BAL-2021'!P567+'DES-TRIAL-BAL-2021'!P567+'DMP-TRIAL-BAL-2021'!P567</f>
        <v>0</v>
      </c>
      <c r="X567" s="528">
        <f>+'NF-KSF-TRIAL-BAL-2021'!Q567+'RA-TRIAL-BAL-2021'!Q567+'DES-TRIAL-BAL-2021'!Q567+'DMP-TRIAL-BAL-2021'!Q567</f>
        <v>0</v>
      </c>
      <c r="Y567" s="529">
        <f>+'NF-KSF-TRIAL-BAL-2021'!R567+'RA-TRIAL-BAL-2021'!R567+'DES-TRIAL-BAL-2021'!R567+'DMP-TRIAL-BAL-2021'!R567</f>
        <v>0</v>
      </c>
      <c r="Z567" s="528">
        <f>+'NF-KSF-TRIAL-BAL-2021'!S567+'RA-TRIAL-BAL-2021'!S567+'DES-TRIAL-BAL-2021'!S567+'DMP-TRIAL-BAL-2021'!S567</f>
        <v>0</v>
      </c>
      <c r="AA567" s="347">
        <f>+'NF-KSF-TRIAL-BAL-2021'!T567+'RA-TRIAL-BAL-2021'!T567+'DES-TRIAL-BAL-2021'!T567+'DMP-TRIAL-BAL-2021'!T567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+'NF-KSF-TRIAL-BAL-2021'!O568+'RA-TRIAL-BAL-2021'!O568+'DES-TRIAL-BAL-2021'!O568+'DMP-TRIAL-BAL-2021'!O568</f>
        <v>0</v>
      </c>
      <c r="W568" s="529">
        <f>+'NF-KSF-TRIAL-BAL-2021'!P568+'RA-TRIAL-BAL-2021'!P568+'DES-TRIAL-BAL-2021'!P568+'DMP-TRIAL-BAL-2021'!P568</f>
        <v>0</v>
      </c>
      <c r="X568" s="528">
        <f>+'NF-KSF-TRIAL-BAL-2021'!Q568+'RA-TRIAL-BAL-2021'!Q568+'DES-TRIAL-BAL-2021'!Q568+'DMP-TRIAL-BAL-2021'!Q568</f>
        <v>0</v>
      </c>
      <c r="Y568" s="529">
        <f>+'NF-KSF-TRIAL-BAL-2021'!R568+'RA-TRIAL-BAL-2021'!R568+'DES-TRIAL-BAL-2021'!R568+'DMP-TRIAL-BAL-2021'!R568</f>
        <v>0</v>
      </c>
      <c r="Z568" s="528">
        <f>+'NF-KSF-TRIAL-BAL-2021'!S568+'RA-TRIAL-BAL-2021'!S568+'DES-TRIAL-BAL-2021'!S568+'DMP-TRIAL-BAL-2021'!S568</f>
        <v>0</v>
      </c>
      <c r="AA568" s="347">
        <f>+'NF-KSF-TRIAL-BAL-2021'!T568+'RA-TRIAL-BAL-2021'!T568+'DES-TRIAL-BAL-2021'!T568+'DMP-TRIAL-BAL-2021'!T568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+'NF-KSF-TRIAL-BAL-2021'!O569+'RA-TRIAL-BAL-2021'!O569+'DES-TRIAL-BAL-2021'!O569+'DMP-TRIAL-BAL-2021'!O569</f>
        <v>0</v>
      </c>
      <c r="W569" s="529">
        <f>+'NF-KSF-TRIAL-BAL-2021'!P569+'RA-TRIAL-BAL-2021'!P569+'DES-TRIAL-BAL-2021'!P569+'DMP-TRIAL-BAL-2021'!P569</f>
        <v>0</v>
      </c>
      <c r="X569" s="528">
        <f>+'NF-KSF-TRIAL-BAL-2021'!Q569+'RA-TRIAL-BAL-2021'!Q569+'DES-TRIAL-BAL-2021'!Q569+'DMP-TRIAL-BAL-2021'!Q569</f>
        <v>0</v>
      </c>
      <c r="Y569" s="529">
        <f>+'NF-KSF-TRIAL-BAL-2021'!R569+'RA-TRIAL-BAL-2021'!R569+'DES-TRIAL-BAL-2021'!R569+'DMP-TRIAL-BAL-2021'!R569</f>
        <v>0</v>
      </c>
      <c r="Z569" s="528">
        <f>+'NF-KSF-TRIAL-BAL-2021'!S569+'RA-TRIAL-BAL-2021'!S569+'DES-TRIAL-BAL-2021'!S569+'DMP-TRIAL-BAL-2021'!S569</f>
        <v>0</v>
      </c>
      <c r="AA569" s="347">
        <f>+'NF-KSF-TRIAL-BAL-2021'!T569+'RA-TRIAL-BAL-2021'!T569+'DES-TRIAL-BAL-2021'!T569+'DMP-TRIAL-BAL-2021'!T569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+'NF-KSF-TRIAL-BAL-2021'!O570+'RA-TRIAL-BAL-2021'!O570+'DES-TRIAL-BAL-2021'!O570+'DMP-TRIAL-BAL-2021'!O570</f>
        <v>0</v>
      </c>
      <c r="W570" s="529">
        <f>+'NF-KSF-TRIAL-BAL-2021'!P570+'RA-TRIAL-BAL-2021'!P570+'DES-TRIAL-BAL-2021'!P570+'DMP-TRIAL-BAL-2021'!P570</f>
        <v>0</v>
      </c>
      <c r="X570" s="528">
        <f>+'NF-KSF-TRIAL-BAL-2021'!Q570+'RA-TRIAL-BAL-2021'!Q570+'DES-TRIAL-BAL-2021'!Q570+'DMP-TRIAL-BAL-2021'!Q570</f>
        <v>0</v>
      </c>
      <c r="Y570" s="529">
        <f>+'NF-KSF-TRIAL-BAL-2021'!R570+'RA-TRIAL-BAL-2021'!R570+'DES-TRIAL-BAL-2021'!R570+'DMP-TRIAL-BAL-2021'!R570</f>
        <v>0</v>
      </c>
      <c r="Z570" s="528">
        <f>+'NF-KSF-TRIAL-BAL-2021'!S570+'RA-TRIAL-BAL-2021'!S570+'DES-TRIAL-BAL-2021'!S570+'DMP-TRIAL-BAL-2021'!S570</f>
        <v>0</v>
      </c>
      <c r="AA570" s="347">
        <f>+'NF-KSF-TRIAL-BAL-2021'!T570+'RA-TRIAL-BAL-2021'!T570+'DES-TRIAL-BAL-2021'!T570+'DMP-TRIAL-BAL-2021'!T570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+'NF-KSF-TRIAL-BAL-2021'!O571+'RA-TRIAL-BAL-2021'!O571+'DES-TRIAL-BAL-2021'!O571+'DMP-TRIAL-BAL-2021'!O571</f>
        <v>0</v>
      </c>
      <c r="W571" s="529">
        <f>+'NF-KSF-TRIAL-BAL-2021'!P571+'RA-TRIAL-BAL-2021'!P571+'DES-TRIAL-BAL-2021'!P571+'DMP-TRIAL-BAL-2021'!P571</f>
        <v>0</v>
      </c>
      <c r="X571" s="528">
        <f>+'NF-KSF-TRIAL-BAL-2021'!Q571+'RA-TRIAL-BAL-2021'!Q571+'DES-TRIAL-BAL-2021'!Q571+'DMP-TRIAL-BAL-2021'!Q571</f>
        <v>0</v>
      </c>
      <c r="Y571" s="529">
        <f>+'NF-KSF-TRIAL-BAL-2021'!R571+'RA-TRIAL-BAL-2021'!R571+'DES-TRIAL-BAL-2021'!R571+'DMP-TRIAL-BAL-2021'!R571</f>
        <v>0</v>
      </c>
      <c r="Z571" s="528">
        <f>+'NF-KSF-TRIAL-BAL-2021'!S571+'RA-TRIAL-BAL-2021'!S571+'DES-TRIAL-BAL-2021'!S571+'DMP-TRIAL-BAL-2021'!S571</f>
        <v>0</v>
      </c>
      <c r="AA571" s="347">
        <f>+'NF-KSF-TRIAL-BAL-2021'!T571+'RA-TRIAL-BAL-2021'!T571+'DES-TRIAL-BAL-2021'!T571+'DMP-TRIAL-BAL-2021'!T571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+'NF-KSF-TRIAL-BAL-2021'!O572+'RA-TRIAL-BAL-2021'!O572+'DES-TRIAL-BAL-2021'!O572+'DMP-TRIAL-BAL-2021'!O572</f>
        <v>0</v>
      </c>
      <c r="W572" s="529">
        <f>+'NF-KSF-TRIAL-BAL-2021'!P572+'RA-TRIAL-BAL-2021'!P572+'DES-TRIAL-BAL-2021'!P572+'DMP-TRIAL-BAL-2021'!P572</f>
        <v>0</v>
      </c>
      <c r="X572" s="528">
        <f>+'NF-KSF-TRIAL-BAL-2021'!Q572+'RA-TRIAL-BAL-2021'!Q572+'DES-TRIAL-BAL-2021'!Q572+'DMP-TRIAL-BAL-2021'!Q572</f>
        <v>0</v>
      </c>
      <c r="Y572" s="529">
        <f>+'NF-KSF-TRIAL-BAL-2021'!R572+'RA-TRIAL-BAL-2021'!R572+'DES-TRIAL-BAL-2021'!R572+'DMP-TRIAL-BAL-2021'!R572</f>
        <v>0</v>
      </c>
      <c r="Z572" s="528">
        <f>+'NF-KSF-TRIAL-BAL-2021'!S572+'RA-TRIAL-BAL-2021'!S572+'DES-TRIAL-BAL-2021'!S572+'DMP-TRIAL-BAL-2021'!S572</f>
        <v>0</v>
      </c>
      <c r="AA572" s="347">
        <f>+'NF-KSF-TRIAL-BAL-2021'!T572+'RA-TRIAL-BAL-2021'!T572+'DES-TRIAL-BAL-2021'!T572+'DMP-TRIAL-BAL-2021'!T572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+'NF-KSF-TRIAL-BAL-2021'!O573+'RA-TRIAL-BAL-2021'!O573+'DES-TRIAL-BAL-2021'!O573+'DMP-TRIAL-BAL-2021'!O573</f>
        <v>0</v>
      </c>
      <c r="W573" s="529">
        <f>+'NF-KSF-TRIAL-BAL-2021'!P573+'RA-TRIAL-BAL-2021'!P573+'DES-TRIAL-BAL-2021'!P573+'DMP-TRIAL-BAL-2021'!P573</f>
        <v>0</v>
      </c>
      <c r="X573" s="528">
        <f>+'NF-KSF-TRIAL-BAL-2021'!Q573+'RA-TRIAL-BAL-2021'!Q573+'DES-TRIAL-BAL-2021'!Q573+'DMP-TRIAL-BAL-2021'!Q573</f>
        <v>0</v>
      </c>
      <c r="Y573" s="529">
        <f>+'NF-KSF-TRIAL-BAL-2021'!R573+'RA-TRIAL-BAL-2021'!R573+'DES-TRIAL-BAL-2021'!R573+'DMP-TRIAL-BAL-2021'!R573</f>
        <v>0</v>
      </c>
      <c r="Z573" s="528">
        <f>+'NF-KSF-TRIAL-BAL-2021'!S573+'RA-TRIAL-BAL-2021'!S573+'DES-TRIAL-BAL-2021'!S573+'DMP-TRIAL-BAL-2021'!S573</f>
        <v>0</v>
      </c>
      <c r="AA573" s="347">
        <f>+'NF-KSF-TRIAL-BAL-2021'!T573+'RA-TRIAL-BAL-2021'!T573+'DES-TRIAL-BAL-2021'!T573+'DMP-TRIAL-BAL-2021'!T573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+'NF-KSF-TRIAL-BAL-2021'!O574+'RA-TRIAL-BAL-2021'!O574+'DES-TRIAL-BAL-2021'!O574+'DMP-TRIAL-BAL-2021'!O574</f>
        <v>0</v>
      </c>
      <c r="W574" s="529">
        <f>+'NF-KSF-TRIAL-BAL-2021'!P574+'RA-TRIAL-BAL-2021'!P574+'DES-TRIAL-BAL-2021'!P574+'DMP-TRIAL-BAL-2021'!P574</f>
        <v>0</v>
      </c>
      <c r="X574" s="528">
        <f>+'NF-KSF-TRIAL-BAL-2021'!Q574+'RA-TRIAL-BAL-2021'!Q574+'DES-TRIAL-BAL-2021'!Q574+'DMP-TRIAL-BAL-2021'!Q574</f>
        <v>0</v>
      </c>
      <c r="Y574" s="529">
        <f>+'NF-KSF-TRIAL-BAL-2021'!R574+'RA-TRIAL-BAL-2021'!R574+'DES-TRIAL-BAL-2021'!R574+'DMP-TRIAL-BAL-2021'!R574</f>
        <v>0</v>
      </c>
      <c r="Z574" s="528">
        <f>+'NF-KSF-TRIAL-BAL-2021'!S574+'RA-TRIAL-BAL-2021'!S574+'DES-TRIAL-BAL-2021'!S574+'DMP-TRIAL-BAL-2021'!S574</f>
        <v>0</v>
      </c>
      <c r="AA574" s="347">
        <f>+'NF-KSF-TRIAL-BAL-2021'!T574+'RA-TRIAL-BAL-2021'!T574+'DES-TRIAL-BAL-2021'!T574+'DMP-TRIAL-BAL-2021'!T574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+'NF-KSF-TRIAL-BAL-2021'!O575+'RA-TRIAL-BAL-2021'!O575+'DES-TRIAL-BAL-2021'!O575+'DMP-TRIAL-BAL-2021'!O575</f>
        <v>0</v>
      </c>
      <c r="W575" s="529">
        <f>+'NF-KSF-TRIAL-BAL-2021'!P575+'RA-TRIAL-BAL-2021'!P575+'DES-TRIAL-BAL-2021'!P575+'DMP-TRIAL-BAL-2021'!P575</f>
        <v>0</v>
      </c>
      <c r="X575" s="528">
        <f>+'NF-KSF-TRIAL-BAL-2021'!Q575+'RA-TRIAL-BAL-2021'!Q575+'DES-TRIAL-BAL-2021'!Q575+'DMP-TRIAL-BAL-2021'!Q575</f>
        <v>0</v>
      </c>
      <c r="Y575" s="529">
        <f>+'NF-KSF-TRIAL-BAL-2021'!R575+'RA-TRIAL-BAL-2021'!R575+'DES-TRIAL-BAL-2021'!R575+'DMP-TRIAL-BAL-2021'!R575</f>
        <v>0</v>
      </c>
      <c r="Z575" s="528">
        <f>+'NF-KSF-TRIAL-BAL-2021'!S575+'RA-TRIAL-BAL-2021'!S575+'DES-TRIAL-BAL-2021'!S575+'DMP-TRIAL-BAL-2021'!S575</f>
        <v>0</v>
      </c>
      <c r="AA575" s="347">
        <f>+'NF-KSF-TRIAL-BAL-2021'!T575+'RA-TRIAL-BAL-2021'!T575+'DES-TRIAL-BAL-2021'!T575+'DMP-TRIAL-BAL-2021'!T575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+'NF-KSF-TRIAL-BAL-2021'!O576+'RA-TRIAL-BAL-2021'!O576+'DES-TRIAL-BAL-2021'!O576+'DMP-TRIAL-BAL-2021'!O576</f>
        <v>0</v>
      </c>
      <c r="W576" s="529">
        <f>+'NF-KSF-TRIAL-BAL-2021'!P576+'RA-TRIAL-BAL-2021'!P576+'DES-TRIAL-BAL-2021'!P576+'DMP-TRIAL-BAL-2021'!P576</f>
        <v>0</v>
      </c>
      <c r="X576" s="528">
        <f>+'NF-KSF-TRIAL-BAL-2021'!Q576+'RA-TRIAL-BAL-2021'!Q576+'DES-TRIAL-BAL-2021'!Q576+'DMP-TRIAL-BAL-2021'!Q576</f>
        <v>0</v>
      </c>
      <c r="Y576" s="529">
        <f>+'NF-KSF-TRIAL-BAL-2021'!R576+'RA-TRIAL-BAL-2021'!R576+'DES-TRIAL-BAL-2021'!R576+'DMP-TRIAL-BAL-2021'!R576</f>
        <v>0</v>
      </c>
      <c r="Z576" s="528">
        <f>+'NF-KSF-TRIAL-BAL-2021'!S576+'RA-TRIAL-BAL-2021'!S576+'DES-TRIAL-BAL-2021'!S576+'DMP-TRIAL-BAL-2021'!S576</f>
        <v>0</v>
      </c>
      <c r="AA576" s="347">
        <f>+'NF-KSF-TRIAL-BAL-2021'!T576+'RA-TRIAL-BAL-2021'!T576+'DES-TRIAL-BAL-2021'!T576+'DMP-TRIAL-BAL-2021'!T576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+'NF-KSF-TRIAL-BAL-2021'!O577+'RA-TRIAL-BAL-2021'!O577+'DES-TRIAL-BAL-2021'!O577+'DMP-TRIAL-BAL-2021'!O577</f>
        <v>0</v>
      </c>
      <c r="W577" s="529">
        <f>+'NF-KSF-TRIAL-BAL-2021'!P577+'RA-TRIAL-BAL-2021'!P577+'DES-TRIAL-BAL-2021'!P577+'DMP-TRIAL-BAL-2021'!P577</f>
        <v>0</v>
      </c>
      <c r="X577" s="528">
        <f>+'NF-KSF-TRIAL-BAL-2021'!Q577+'RA-TRIAL-BAL-2021'!Q577+'DES-TRIAL-BAL-2021'!Q577+'DMP-TRIAL-BAL-2021'!Q577</f>
        <v>0</v>
      </c>
      <c r="Y577" s="529">
        <f>+'NF-KSF-TRIAL-BAL-2021'!R577+'RA-TRIAL-BAL-2021'!R577+'DES-TRIAL-BAL-2021'!R577+'DMP-TRIAL-BAL-2021'!R577</f>
        <v>0</v>
      </c>
      <c r="Z577" s="528">
        <f>+'NF-KSF-TRIAL-BAL-2021'!S577+'RA-TRIAL-BAL-2021'!S577+'DES-TRIAL-BAL-2021'!S577+'DMP-TRIAL-BAL-2021'!S577</f>
        <v>0</v>
      </c>
      <c r="AA577" s="347">
        <f>+'NF-KSF-TRIAL-BAL-2021'!T577+'RA-TRIAL-BAL-2021'!T577+'DES-TRIAL-BAL-2021'!T577+'DMP-TRIAL-BAL-2021'!T577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+'NF-KSF-TRIAL-BAL-2021'!O578+'RA-TRIAL-BAL-2021'!O578+'DES-TRIAL-BAL-2021'!O578+'DMP-TRIAL-BAL-2021'!O578</f>
        <v>0</v>
      </c>
      <c r="W578" s="529">
        <f>+'NF-KSF-TRIAL-BAL-2021'!P578+'RA-TRIAL-BAL-2021'!P578+'DES-TRIAL-BAL-2021'!P578+'DMP-TRIAL-BAL-2021'!P578</f>
        <v>0</v>
      </c>
      <c r="X578" s="528">
        <f>+'NF-KSF-TRIAL-BAL-2021'!Q578+'RA-TRIAL-BAL-2021'!Q578+'DES-TRIAL-BAL-2021'!Q578+'DMP-TRIAL-BAL-2021'!Q578</f>
        <v>0</v>
      </c>
      <c r="Y578" s="529">
        <f>+'NF-KSF-TRIAL-BAL-2021'!R578+'RA-TRIAL-BAL-2021'!R578+'DES-TRIAL-BAL-2021'!R578+'DMP-TRIAL-BAL-2021'!R578</f>
        <v>0</v>
      </c>
      <c r="Z578" s="528">
        <f>+'NF-KSF-TRIAL-BAL-2021'!S578+'RA-TRIAL-BAL-2021'!S578+'DES-TRIAL-BAL-2021'!S578+'DMP-TRIAL-BAL-2021'!S578</f>
        <v>0</v>
      </c>
      <c r="AA578" s="347">
        <f>+'NF-KSF-TRIAL-BAL-2021'!T578+'RA-TRIAL-BAL-2021'!T578+'DES-TRIAL-BAL-2021'!T578+'DMP-TRIAL-BAL-2021'!T578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+'NF-KSF-TRIAL-BAL-2021'!O579+'RA-TRIAL-BAL-2021'!O579+'DES-TRIAL-BAL-2021'!O579+'DMP-TRIAL-BAL-2021'!O579</f>
        <v>0</v>
      </c>
      <c r="W579" s="529">
        <f>+'NF-KSF-TRIAL-BAL-2021'!P579+'RA-TRIAL-BAL-2021'!P579+'DES-TRIAL-BAL-2021'!P579+'DMP-TRIAL-BAL-2021'!P579</f>
        <v>0</v>
      </c>
      <c r="X579" s="528">
        <f>+'NF-KSF-TRIAL-BAL-2021'!Q579+'RA-TRIAL-BAL-2021'!Q579+'DES-TRIAL-BAL-2021'!Q579+'DMP-TRIAL-BAL-2021'!Q579</f>
        <v>0</v>
      </c>
      <c r="Y579" s="529">
        <f>+'NF-KSF-TRIAL-BAL-2021'!R579+'RA-TRIAL-BAL-2021'!R579+'DES-TRIAL-BAL-2021'!R579+'DMP-TRIAL-BAL-2021'!R579</f>
        <v>0</v>
      </c>
      <c r="Z579" s="528">
        <f>+'NF-KSF-TRIAL-BAL-2021'!S579+'RA-TRIAL-BAL-2021'!S579+'DES-TRIAL-BAL-2021'!S579+'DMP-TRIAL-BAL-2021'!S579</f>
        <v>0</v>
      </c>
      <c r="AA579" s="347">
        <f>+'NF-KSF-TRIAL-BAL-2021'!T579+'RA-TRIAL-BAL-2021'!T579+'DES-TRIAL-BAL-2021'!T579+'DMP-TRIAL-BAL-2021'!T579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+'NF-KSF-TRIAL-BAL-2021'!O580+'RA-TRIAL-BAL-2021'!O580+'DES-TRIAL-BAL-2021'!O580+'DMP-TRIAL-BAL-2021'!O580</f>
        <v>0</v>
      </c>
      <c r="W580" s="529">
        <f>+'NF-KSF-TRIAL-BAL-2021'!P580+'RA-TRIAL-BAL-2021'!P580+'DES-TRIAL-BAL-2021'!P580+'DMP-TRIAL-BAL-2021'!P580</f>
        <v>0</v>
      </c>
      <c r="X580" s="528">
        <f>+'NF-KSF-TRIAL-BAL-2021'!Q580+'RA-TRIAL-BAL-2021'!Q580+'DES-TRIAL-BAL-2021'!Q580+'DMP-TRIAL-BAL-2021'!Q580</f>
        <v>0</v>
      </c>
      <c r="Y580" s="529">
        <f>+'NF-KSF-TRIAL-BAL-2021'!R580+'RA-TRIAL-BAL-2021'!R580+'DES-TRIAL-BAL-2021'!R580+'DMP-TRIAL-BAL-2021'!R580</f>
        <v>0</v>
      </c>
      <c r="Z580" s="528">
        <f>+'NF-KSF-TRIAL-BAL-2021'!S580+'RA-TRIAL-BAL-2021'!S580+'DES-TRIAL-BAL-2021'!S580+'DMP-TRIAL-BAL-2021'!S580</f>
        <v>0</v>
      </c>
      <c r="AA580" s="347">
        <f>+'NF-KSF-TRIAL-BAL-2021'!T580+'RA-TRIAL-BAL-2021'!T580+'DES-TRIAL-BAL-2021'!T580+'DMP-TRIAL-BAL-2021'!T580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+'NF-KSF-TRIAL-BAL-2021'!O581+'RA-TRIAL-BAL-2021'!O581+'DES-TRIAL-BAL-2021'!O581+'DMP-TRIAL-BAL-2021'!O581</f>
        <v>0</v>
      </c>
      <c r="W581" s="529">
        <f>+'NF-KSF-TRIAL-BAL-2021'!P581+'RA-TRIAL-BAL-2021'!P581+'DES-TRIAL-BAL-2021'!P581+'DMP-TRIAL-BAL-2021'!P581</f>
        <v>0</v>
      </c>
      <c r="X581" s="528">
        <f>+'NF-KSF-TRIAL-BAL-2021'!Q581+'RA-TRIAL-BAL-2021'!Q581+'DES-TRIAL-BAL-2021'!Q581+'DMP-TRIAL-BAL-2021'!Q581</f>
        <v>0</v>
      </c>
      <c r="Y581" s="529">
        <f>+'NF-KSF-TRIAL-BAL-2021'!R581+'RA-TRIAL-BAL-2021'!R581+'DES-TRIAL-BAL-2021'!R581+'DMP-TRIAL-BAL-2021'!R581</f>
        <v>0</v>
      </c>
      <c r="Z581" s="528">
        <f>+'NF-KSF-TRIAL-BAL-2021'!S581+'RA-TRIAL-BAL-2021'!S581+'DES-TRIAL-BAL-2021'!S581+'DMP-TRIAL-BAL-2021'!S581</f>
        <v>0</v>
      </c>
      <c r="AA581" s="347">
        <f>+'NF-KSF-TRIAL-BAL-2021'!T581+'RA-TRIAL-BAL-2021'!T581+'DES-TRIAL-BAL-2021'!T581+'DMP-TRIAL-BAL-2021'!T581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+'NF-KSF-TRIAL-BAL-2021'!O582+'RA-TRIAL-BAL-2021'!O582+'DES-TRIAL-BAL-2021'!O582+'DMP-TRIAL-BAL-2021'!O582</f>
        <v>0</v>
      </c>
      <c r="W582" s="529">
        <f>+'NF-KSF-TRIAL-BAL-2021'!P582+'RA-TRIAL-BAL-2021'!P582+'DES-TRIAL-BAL-2021'!P582+'DMP-TRIAL-BAL-2021'!P582</f>
        <v>0</v>
      </c>
      <c r="X582" s="528">
        <f>+'NF-KSF-TRIAL-BAL-2021'!Q582+'RA-TRIAL-BAL-2021'!Q582+'DES-TRIAL-BAL-2021'!Q582+'DMP-TRIAL-BAL-2021'!Q582</f>
        <v>0</v>
      </c>
      <c r="Y582" s="529">
        <f>+'NF-KSF-TRIAL-BAL-2021'!R582+'RA-TRIAL-BAL-2021'!R582+'DES-TRIAL-BAL-2021'!R582+'DMP-TRIAL-BAL-2021'!R582</f>
        <v>0</v>
      </c>
      <c r="Z582" s="528">
        <f>+'NF-KSF-TRIAL-BAL-2021'!S582+'RA-TRIAL-BAL-2021'!S582+'DES-TRIAL-BAL-2021'!S582+'DMP-TRIAL-BAL-2021'!S582</f>
        <v>0</v>
      </c>
      <c r="AA582" s="347">
        <f>+'NF-KSF-TRIAL-BAL-2021'!T582+'RA-TRIAL-BAL-2021'!T582+'DES-TRIAL-BAL-2021'!T582+'DMP-TRIAL-BAL-2021'!T582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+'NF-KSF-TRIAL-BAL-2021'!O583+'RA-TRIAL-BAL-2021'!O583+'DES-TRIAL-BAL-2021'!O583+'DMP-TRIAL-BAL-2021'!O583</f>
        <v>0</v>
      </c>
      <c r="W583" s="529">
        <f>+'NF-KSF-TRIAL-BAL-2021'!P583+'RA-TRIAL-BAL-2021'!P583+'DES-TRIAL-BAL-2021'!P583+'DMP-TRIAL-BAL-2021'!P583</f>
        <v>0</v>
      </c>
      <c r="X583" s="528">
        <f>+'NF-KSF-TRIAL-BAL-2021'!Q583+'RA-TRIAL-BAL-2021'!Q583+'DES-TRIAL-BAL-2021'!Q583+'DMP-TRIAL-BAL-2021'!Q583</f>
        <v>0</v>
      </c>
      <c r="Y583" s="529">
        <f>+'NF-KSF-TRIAL-BAL-2021'!R583+'RA-TRIAL-BAL-2021'!R583+'DES-TRIAL-BAL-2021'!R583+'DMP-TRIAL-BAL-2021'!R583</f>
        <v>0</v>
      </c>
      <c r="Z583" s="528">
        <f>+'NF-KSF-TRIAL-BAL-2021'!S583+'RA-TRIAL-BAL-2021'!S583+'DES-TRIAL-BAL-2021'!S583+'DMP-TRIAL-BAL-2021'!S583</f>
        <v>0</v>
      </c>
      <c r="AA583" s="347">
        <f>+'NF-KSF-TRIAL-BAL-2021'!T583+'RA-TRIAL-BAL-2021'!T583+'DES-TRIAL-BAL-2021'!T583+'DMP-TRIAL-BAL-2021'!T583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+'NF-KSF-TRIAL-BAL-2021'!O584+'RA-TRIAL-BAL-2021'!O584+'DES-TRIAL-BAL-2021'!O584+'DMP-TRIAL-BAL-2021'!O584</f>
        <v>0</v>
      </c>
      <c r="W584" s="529">
        <f>+'NF-KSF-TRIAL-BAL-2021'!P584+'RA-TRIAL-BAL-2021'!P584+'DES-TRIAL-BAL-2021'!P584+'DMP-TRIAL-BAL-2021'!P584</f>
        <v>0</v>
      </c>
      <c r="X584" s="528">
        <f>+'NF-KSF-TRIAL-BAL-2021'!Q584+'RA-TRIAL-BAL-2021'!Q584+'DES-TRIAL-BAL-2021'!Q584+'DMP-TRIAL-BAL-2021'!Q584</f>
        <v>0</v>
      </c>
      <c r="Y584" s="529">
        <f>+'NF-KSF-TRIAL-BAL-2021'!R584+'RA-TRIAL-BAL-2021'!R584+'DES-TRIAL-BAL-2021'!R584+'DMP-TRIAL-BAL-2021'!R584</f>
        <v>0</v>
      </c>
      <c r="Z584" s="528">
        <f>+'NF-KSF-TRIAL-BAL-2021'!S584+'RA-TRIAL-BAL-2021'!S584+'DES-TRIAL-BAL-2021'!S584+'DMP-TRIAL-BAL-2021'!S584</f>
        <v>0</v>
      </c>
      <c r="AA584" s="347">
        <f>+'NF-KSF-TRIAL-BAL-2021'!T584+'RA-TRIAL-BAL-2021'!T584+'DES-TRIAL-BAL-2021'!T584+'DMP-TRIAL-BAL-2021'!T584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+'NF-KSF-TRIAL-BAL-2021'!O585+'RA-TRIAL-BAL-2021'!O585+'DES-TRIAL-BAL-2021'!O585+'DMP-TRIAL-BAL-2021'!O585</f>
        <v>0</v>
      </c>
      <c r="W585" s="529">
        <f>+'NF-KSF-TRIAL-BAL-2021'!P585+'RA-TRIAL-BAL-2021'!P585+'DES-TRIAL-BAL-2021'!P585+'DMP-TRIAL-BAL-2021'!P585</f>
        <v>0</v>
      </c>
      <c r="X585" s="528">
        <f>+'NF-KSF-TRIAL-BAL-2021'!Q585+'RA-TRIAL-BAL-2021'!Q585+'DES-TRIAL-BAL-2021'!Q585+'DMP-TRIAL-BAL-2021'!Q585</f>
        <v>0</v>
      </c>
      <c r="Y585" s="529">
        <f>+'NF-KSF-TRIAL-BAL-2021'!R585+'RA-TRIAL-BAL-2021'!R585+'DES-TRIAL-BAL-2021'!R585+'DMP-TRIAL-BAL-2021'!R585</f>
        <v>0</v>
      </c>
      <c r="Z585" s="528">
        <f>+'NF-KSF-TRIAL-BAL-2021'!S585+'RA-TRIAL-BAL-2021'!S585+'DES-TRIAL-BAL-2021'!S585+'DMP-TRIAL-BAL-2021'!S585</f>
        <v>0</v>
      </c>
      <c r="AA585" s="347">
        <f>+'NF-KSF-TRIAL-BAL-2021'!T585+'RA-TRIAL-BAL-2021'!T585+'DES-TRIAL-BAL-2021'!T585+'DMP-TRIAL-BAL-2021'!T585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+'NF-KSF-TRIAL-BAL-2021'!O586+'RA-TRIAL-BAL-2021'!O586+'DES-TRIAL-BAL-2021'!O586+'DMP-TRIAL-BAL-2021'!O586</f>
        <v>0</v>
      </c>
      <c r="W586" s="529">
        <f>+'NF-KSF-TRIAL-BAL-2021'!P586+'RA-TRIAL-BAL-2021'!P586+'DES-TRIAL-BAL-2021'!P586+'DMP-TRIAL-BAL-2021'!P586</f>
        <v>0</v>
      </c>
      <c r="X586" s="528">
        <f>+'NF-KSF-TRIAL-BAL-2021'!Q586+'RA-TRIAL-BAL-2021'!Q586+'DES-TRIAL-BAL-2021'!Q586+'DMP-TRIAL-BAL-2021'!Q586</f>
        <v>0</v>
      </c>
      <c r="Y586" s="529">
        <f>+'NF-KSF-TRIAL-BAL-2021'!R586+'RA-TRIAL-BAL-2021'!R586+'DES-TRIAL-BAL-2021'!R586+'DMP-TRIAL-BAL-2021'!R586</f>
        <v>0</v>
      </c>
      <c r="Z586" s="528">
        <f>+'NF-KSF-TRIAL-BAL-2021'!S586+'RA-TRIAL-BAL-2021'!S586+'DES-TRIAL-BAL-2021'!S586+'DMP-TRIAL-BAL-2021'!S586</f>
        <v>0</v>
      </c>
      <c r="AA586" s="347">
        <f>+'NF-KSF-TRIAL-BAL-2021'!T586+'RA-TRIAL-BAL-2021'!T586+'DES-TRIAL-BAL-2021'!T586+'DMP-TRIAL-BAL-2021'!T586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+'NF-KSF-TRIAL-BAL-2021'!O587+'RA-TRIAL-BAL-2021'!O587+'DES-TRIAL-BAL-2021'!O587+'DMP-TRIAL-BAL-2021'!O587</f>
        <v>0</v>
      </c>
      <c r="W587" s="529">
        <f>+'NF-KSF-TRIAL-BAL-2021'!P587+'RA-TRIAL-BAL-2021'!P587+'DES-TRIAL-BAL-2021'!P587+'DMP-TRIAL-BAL-2021'!P587</f>
        <v>0</v>
      </c>
      <c r="X587" s="528">
        <f>+'NF-KSF-TRIAL-BAL-2021'!Q587+'RA-TRIAL-BAL-2021'!Q587+'DES-TRIAL-BAL-2021'!Q587+'DMP-TRIAL-BAL-2021'!Q587</f>
        <v>0</v>
      </c>
      <c r="Y587" s="529">
        <f>+'NF-KSF-TRIAL-BAL-2021'!R587+'RA-TRIAL-BAL-2021'!R587+'DES-TRIAL-BAL-2021'!R587+'DMP-TRIAL-BAL-2021'!R587</f>
        <v>0</v>
      </c>
      <c r="Z587" s="528">
        <f>+'NF-KSF-TRIAL-BAL-2021'!S587+'RA-TRIAL-BAL-2021'!S587+'DES-TRIAL-BAL-2021'!S587+'DMP-TRIAL-BAL-2021'!S587</f>
        <v>0</v>
      </c>
      <c r="AA587" s="347">
        <f>+'NF-KSF-TRIAL-BAL-2021'!T587+'RA-TRIAL-BAL-2021'!T587+'DES-TRIAL-BAL-2021'!T587+'DMP-TRIAL-BAL-2021'!T587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+'NF-KSF-TRIAL-BAL-2021'!O588+'RA-TRIAL-BAL-2021'!O588+'DES-TRIAL-BAL-2021'!O588+'DMP-TRIAL-BAL-2021'!O588</f>
        <v>0</v>
      </c>
      <c r="W588" s="529">
        <f>+'NF-KSF-TRIAL-BAL-2021'!P588+'RA-TRIAL-BAL-2021'!P588+'DES-TRIAL-BAL-2021'!P588+'DMP-TRIAL-BAL-2021'!P588</f>
        <v>0</v>
      </c>
      <c r="X588" s="528">
        <f>+'NF-KSF-TRIAL-BAL-2021'!Q588+'RA-TRIAL-BAL-2021'!Q588+'DES-TRIAL-BAL-2021'!Q588+'DMP-TRIAL-BAL-2021'!Q588</f>
        <v>0</v>
      </c>
      <c r="Y588" s="529">
        <f>+'NF-KSF-TRIAL-BAL-2021'!R588+'RA-TRIAL-BAL-2021'!R588+'DES-TRIAL-BAL-2021'!R588+'DMP-TRIAL-BAL-2021'!R588</f>
        <v>0</v>
      </c>
      <c r="Z588" s="528">
        <f>+'NF-KSF-TRIAL-BAL-2021'!S588+'RA-TRIAL-BAL-2021'!S588+'DES-TRIAL-BAL-2021'!S588+'DMP-TRIAL-BAL-2021'!S588</f>
        <v>0</v>
      </c>
      <c r="AA588" s="347">
        <f>+'NF-KSF-TRIAL-BAL-2021'!T588+'RA-TRIAL-BAL-2021'!T588+'DES-TRIAL-BAL-2021'!T588+'DMP-TRIAL-BAL-2021'!T588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+'NF-KSF-TRIAL-BAL-2021'!O589+'RA-TRIAL-BAL-2021'!O589+'DES-TRIAL-BAL-2021'!O589+'DMP-TRIAL-BAL-2021'!O589</f>
        <v>0</v>
      </c>
      <c r="W589" s="529">
        <f>+'NF-KSF-TRIAL-BAL-2021'!P589+'RA-TRIAL-BAL-2021'!P589+'DES-TRIAL-BAL-2021'!P589+'DMP-TRIAL-BAL-2021'!P589</f>
        <v>0</v>
      </c>
      <c r="X589" s="528">
        <f>+'NF-KSF-TRIAL-BAL-2021'!Q589+'RA-TRIAL-BAL-2021'!Q589+'DES-TRIAL-BAL-2021'!Q589+'DMP-TRIAL-BAL-2021'!Q589</f>
        <v>0</v>
      </c>
      <c r="Y589" s="529">
        <f>+'NF-KSF-TRIAL-BAL-2021'!R589+'RA-TRIAL-BAL-2021'!R589+'DES-TRIAL-BAL-2021'!R589+'DMP-TRIAL-BAL-2021'!R589</f>
        <v>0</v>
      </c>
      <c r="Z589" s="528">
        <f>+'NF-KSF-TRIAL-BAL-2021'!S589+'RA-TRIAL-BAL-2021'!S589+'DES-TRIAL-BAL-2021'!S589+'DMP-TRIAL-BAL-2021'!S589</f>
        <v>0</v>
      </c>
      <c r="AA589" s="347">
        <f>+'NF-KSF-TRIAL-BAL-2021'!T589+'RA-TRIAL-BAL-2021'!T589+'DES-TRIAL-BAL-2021'!T589+'DMP-TRIAL-BAL-2021'!T589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+'NF-KSF-TRIAL-BAL-2021'!O590+'RA-TRIAL-BAL-2021'!O590+'DES-TRIAL-BAL-2021'!O590+'DMP-TRIAL-BAL-2021'!O590</f>
        <v>0</v>
      </c>
      <c r="W590" s="529">
        <f>+'NF-KSF-TRIAL-BAL-2021'!P590+'RA-TRIAL-BAL-2021'!P590+'DES-TRIAL-BAL-2021'!P590+'DMP-TRIAL-BAL-2021'!P590</f>
        <v>0</v>
      </c>
      <c r="X590" s="528">
        <f>+'NF-KSF-TRIAL-BAL-2021'!Q590+'RA-TRIAL-BAL-2021'!Q590+'DES-TRIAL-BAL-2021'!Q590+'DMP-TRIAL-BAL-2021'!Q590</f>
        <v>0</v>
      </c>
      <c r="Y590" s="529">
        <f>+'NF-KSF-TRIAL-BAL-2021'!R590+'RA-TRIAL-BAL-2021'!R590+'DES-TRIAL-BAL-2021'!R590+'DMP-TRIAL-BAL-2021'!R590</f>
        <v>0</v>
      </c>
      <c r="Z590" s="528">
        <f>+'NF-KSF-TRIAL-BAL-2021'!S590+'RA-TRIAL-BAL-2021'!S590+'DES-TRIAL-BAL-2021'!S590+'DMP-TRIAL-BAL-2021'!S590</f>
        <v>0</v>
      </c>
      <c r="AA590" s="347">
        <f>+'NF-KSF-TRIAL-BAL-2021'!T590+'RA-TRIAL-BAL-2021'!T590+'DES-TRIAL-BAL-2021'!T590+'DMP-TRIAL-BAL-2021'!T590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+'NF-KSF-TRIAL-BAL-2021'!O591+'RA-TRIAL-BAL-2021'!O591+'DES-TRIAL-BAL-2021'!O591+'DMP-TRIAL-BAL-2021'!O591</f>
        <v>0</v>
      </c>
      <c r="W591" s="529">
        <f>+'NF-KSF-TRIAL-BAL-2021'!P591+'RA-TRIAL-BAL-2021'!P591+'DES-TRIAL-BAL-2021'!P591+'DMP-TRIAL-BAL-2021'!P591</f>
        <v>0</v>
      </c>
      <c r="X591" s="528">
        <f>+'NF-KSF-TRIAL-BAL-2021'!Q591+'RA-TRIAL-BAL-2021'!Q591+'DES-TRIAL-BAL-2021'!Q591+'DMP-TRIAL-BAL-2021'!Q591</f>
        <v>0</v>
      </c>
      <c r="Y591" s="529">
        <f>+'NF-KSF-TRIAL-BAL-2021'!R591+'RA-TRIAL-BAL-2021'!R591+'DES-TRIAL-BAL-2021'!R591+'DMP-TRIAL-BAL-2021'!R591</f>
        <v>0</v>
      </c>
      <c r="Z591" s="528">
        <f>+'NF-KSF-TRIAL-BAL-2021'!S591+'RA-TRIAL-BAL-2021'!S591+'DES-TRIAL-BAL-2021'!S591+'DMP-TRIAL-BAL-2021'!S591</f>
        <v>0</v>
      </c>
      <c r="AA591" s="347">
        <f>+'NF-KSF-TRIAL-BAL-2021'!T591+'RA-TRIAL-BAL-2021'!T591+'DES-TRIAL-BAL-2021'!T591+'DMP-TRIAL-BAL-2021'!T591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+'NF-KSF-TRIAL-BAL-2021'!O592+'RA-TRIAL-BAL-2021'!O592+'DES-TRIAL-BAL-2021'!O592+'DMP-TRIAL-BAL-2021'!O592</f>
        <v>0</v>
      </c>
      <c r="W592" s="529">
        <f>+'NF-KSF-TRIAL-BAL-2021'!P592+'RA-TRIAL-BAL-2021'!P592+'DES-TRIAL-BAL-2021'!P592+'DMP-TRIAL-BAL-2021'!P592</f>
        <v>0</v>
      </c>
      <c r="X592" s="528">
        <f>+'NF-KSF-TRIAL-BAL-2021'!Q592+'RA-TRIAL-BAL-2021'!Q592+'DES-TRIAL-BAL-2021'!Q592+'DMP-TRIAL-BAL-2021'!Q592</f>
        <v>0</v>
      </c>
      <c r="Y592" s="529">
        <f>+'NF-KSF-TRIAL-BAL-2021'!R592+'RA-TRIAL-BAL-2021'!R592+'DES-TRIAL-BAL-2021'!R592+'DMP-TRIAL-BAL-2021'!R592</f>
        <v>0</v>
      </c>
      <c r="Z592" s="528">
        <f>+'NF-KSF-TRIAL-BAL-2021'!S592+'RA-TRIAL-BAL-2021'!S592+'DES-TRIAL-BAL-2021'!S592+'DMP-TRIAL-BAL-2021'!S592</f>
        <v>0</v>
      </c>
      <c r="AA592" s="347">
        <f>+'NF-KSF-TRIAL-BAL-2021'!T592+'RA-TRIAL-BAL-2021'!T592+'DES-TRIAL-BAL-2021'!T592+'DMP-TRIAL-BAL-2021'!T592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+'NF-KSF-TRIAL-BAL-2021'!O593+'RA-TRIAL-BAL-2021'!O593+'DES-TRIAL-BAL-2021'!O593+'DMP-TRIAL-BAL-2021'!O593</f>
        <v>0</v>
      </c>
      <c r="W593" s="529">
        <f>+'NF-KSF-TRIAL-BAL-2021'!P593+'RA-TRIAL-BAL-2021'!P593+'DES-TRIAL-BAL-2021'!P593+'DMP-TRIAL-BAL-2021'!P593</f>
        <v>0</v>
      </c>
      <c r="X593" s="528">
        <f>+'NF-KSF-TRIAL-BAL-2021'!Q593+'RA-TRIAL-BAL-2021'!Q593+'DES-TRIAL-BAL-2021'!Q593+'DMP-TRIAL-BAL-2021'!Q593</f>
        <v>0</v>
      </c>
      <c r="Y593" s="529">
        <f>+'NF-KSF-TRIAL-BAL-2021'!R593+'RA-TRIAL-BAL-2021'!R593+'DES-TRIAL-BAL-2021'!R593+'DMP-TRIAL-BAL-2021'!R593</f>
        <v>0</v>
      </c>
      <c r="Z593" s="528">
        <f>+'NF-KSF-TRIAL-BAL-2021'!S593+'RA-TRIAL-BAL-2021'!S593+'DES-TRIAL-BAL-2021'!S593+'DMP-TRIAL-BAL-2021'!S593</f>
        <v>0</v>
      </c>
      <c r="AA593" s="347">
        <f>+'NF-KSF-TRIAL-BAL-2021'!T593+'RA-TRIAL-BAL-2021'!T593+'DES-TRIAL-BAL-2021'!T593+'DMP-TRIAL-BAL-2021'!T593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+'NF-KSF-TRIAL-BAL-2021'!O594+'RA-TRIAL-BAL-2021'!O594+'DES-TRIAL-BAL-2021'!O594+'DMP-TRIAL-BAL-2021'!O594</f>
        <v>0</v>
      </c>
      <c r="W594" s="529">
        <f>+'NF-KSF-TRIAL-BAL-2021'!P594+'RA-TRIAL-BAL-2021'!P594+'DES-TRIAL-BAL-2021'!P594+'DMP-TRIAL-BAL-2021'!P594</f>
        <v>0</v>
      </c>
      <c r="X594" s="528">
        <f>+'NF-KSF-TRIAL-BAL-2021'!Q594+'RA-TRIAL-BAL-2021'!Q594+'DES-TRIAL-BAL-2021'!Q594+'DMP-TRIAL-BAL-2021'!Q594</f>
        <v>0</v>
      </c>
      <c r="Y594" s="529">
        <f>+'NF-KSF-TRIAL-BAL-2021'!R594+'RA-TRIAL-BAL-2021'!R594+'DES-TRIAL-BAL-2021'!R594+'DMP-TRIAL-BAL-2021'!R594</f>
        <v>0</v>
      </c>
      <c r="Z594" s="528">
        <f>+'NF-KSF-TRIAL-BAL-2021'!S594+'RA-TRIAL-BAL-2021'!S594+'DES-TRIAL-BAL-2021'!S594+'DMP-TRIAL-BAL-2021'!S594</f>
        <v>0</v>
      </c>
      <c r="AA594" s="347">
        <f>+'NF-KSF-TRIAL-BAL-2021'!T594+'RA-TRIAL-BAL-2021'!T594+'DES-TRIAL-BAL-2021'!T594+'DMP-TRIAL-BAL-2021'!T594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>
        <v>52.96</v>
      </c>
      <c r="R595" s="324"/>
      <c r="S595" s="27">
        <f t="shared" si="298"/>
        <v>52.96</v>
      </c>
      <c r="T595" s="28">
        <f t="shared" si="299"/>
        <v>0</v>
      </c>
      <c r="U595" s="51"/>
      <c r="V595" s="541">
        <f>+'NF-KSF-TRIAL-BAL-2021'!O595+'RA-TRIAL-BAL-2021'!O595+'DES-TRIAL-BAL-2021'!O595+'DMP-TRIAL-BAL-2021'!O595</f>
        <v>0</v>
      </c>
      <c r="W595" s="529">
        <f>+'NF-KSF-TRIAL-BAL-2021'!P595+'RA-TRIAL-BAL-2021'!P595+'DES-TRIAL-BAL-2021'!P595+'DMP-TRIAL-BAL-2021'!P595</f>
        <v>0</v>
      </c>
      <c r="X595" s="528">
        <f>+'NF-KSF-TRIAL-BAL-2021'!Q595+'RA-TRIAL-BAL-2021'!Q595+'DES-TRIAL-BAL-2021'!Q595+'DMP-TRIAL-BAL-2021'!Q595</f>
        <v>0</v>
      </c>
      <c r="Y595" s="529">
        <f>+'NF-KSF-TRIAL-BAL-2021'!R595+'RA-TRIAL-BAL-2021'!R595+'DES-TRIAL-BAL-2021'!R595+'DMP-TRIAL-BAL-2021'!R595</f>
        <v>0</v>
      </c>
      <c r="Z595" s="528">
        <f>+'NF-KSF-TRIAL-BAL-2021'!S595+'RA-TRIAL-BAL-2021'!S595+'DES-TRIAL-BAL-2021'!S595+'DMP-TRIAL-BAL-2021'!S595</f>
        <v>0</v>
      </c>
      <c r="AA595" s="347">
        <f>+'NF-KSF-TRIAL-BAL-2021'!T595+'RA-TRIAL-BAL-2021'!T595+'DES-TRIAL-BAL-2021'!T595+'DMP-TRIAL-BAL-2021'!T595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52.96</v>
      </c>
      <c r="AN595" s="970">
        <f t="shared" si="304"/>
        <v>0</v>
      </c>
      <c r="AO595" s="27">
        <f t="shared" si="289"/>
        <v>52.96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+'NF-KSF-TRIAL-BAL-2021'!O596+'RA-TRIAL-BAL-2021'!O596+'DES-TRIAL-BAL-2021'!O596+'DMP-TRIAL-BAL-2021'!O596</f>
        <v>0</v>
      </c>
      <c r="W596" s="529">
        <f>+'NF-KSF-TRIAL-BAL-2021'!P596+'RA-TRIAL-BAL-2021'!P596+'DES-TRIAL-BAL-2021'!P596+'DMP-TRIAL-BAL-2021'!P596</f>
        <v>0</v>
      </c>
      <c r="X596" s="528">
        <f>+'NF-KSF-TRIAL-BAL-2021'!Q596+'RA-TRIAL-BAL-2021'!Q596+'DES-TRIAL-BAL-2021'!Q596+'DMP-TRIAL-BAL-2021'!Q596</f>
        <v>0</v>
      </c>
      <c r="Y596" s="529">
        <f>+'NF-KSF-TRIAL-BAL-2021'!R596+'RA-TRIAL-BAL-2021'!R596+'DES-TRIAL-BAL-2021'!R596+'DMP-TRIAL-BAL-2021'!R596</f>
        <v>0</v>
      </c>
      <c r="Z596" s="528">
        <f>+'NF-KSF-TRIAL-BAL-2021'!S596+'RA-TRIAL-BAL-2021'!S596+'DES-TRIAL-BAL-2021'!S596+'DMP-TRIAL-BAL-2021'!S596</f>
        <v>0</v>
      </c>
      <c r="AA596" s="347">
        <f>+'NF-KSF-TRIAL-BAL-2021'!T596+'RA-TRIAL-BAL-2021'!T596+'DES-TRIAL-BAL-2021'!T596+'DMP-TRIAL-BAL-2021'!T596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+'NF-KSF-TRIAL-BAL-2021'!O597+'RA-TRIAL-BAL-2021'!O597+'DES-TRIAL-BAL-2021'!O597+'DMP-TRIAL-BAL-2021'!O597</f>
        <v>0</v>
      </c>
      <c r="W597" s="529">
        <f>+'NF-KSF-TRIAL-BAL-2021'!P597+'RA-TRIAL-BAL-2021'!P597+'DES-TRIAL-BAL-2021'!P597+'DMP-TRIAL-BAL-2021'!P597</f>
        <v>0</v>
      </c>
      <c r="X597" s="528">
        <f>+'NF-KSF-TRIAL-BAL-2021'!Q597+'RA-TRIAL-BAL-2021'!Q597+'DES-TRIAL-BAL-2021'!Q597+'DMP-TRIAL-BAL-2021'!Q597</f>
        <v>0</v>
      </c>
      <c r="Y597" s="529">
        <f>+'NF-KSF-TRIAL-BAL-2021'!R597+'RA-TRIAL-BAL-2021'!R597+'DES-TRIAL-BAL-2021'!R597+'DMP-TRIAL-BAL-2021'!R597</f>
        <v>0</v>
      </c>
      <c r="Z597" s="528">
        <f>+'NF-KSF-TRIAL-BAL-2021'!S597+'RA-TRIAL-BAL-2021'!S597+'DES-TRIAL-BAL-2021'!S597+'DMP-TRIAL-BAL-2021'!S597</f>
        <v>0</v>
      </c>
      <c r="AA597" s="347">
        <f>+'NF-KSF-TRIAL-BAL-2021'!T597+'RA-TRIAL-BAL-2021'!T597+'DES-TRIAL-BAL-2021'!T597+'DMP-TRIAL-BAL-2021'!T597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+'NF-KSF-TRIAL-BAL-2021'!O598+'RA-TRIAL-BAL-2021'!O598+'DES-TRIAL-BAL-2021'!O598+'DMP-TRIAL-BAL-2021'!O598</f>
        <v>0</v>
      </c>
      <c r="W598" s="529">
        <f>+'NF-KSF-TRIAL-BAL-2021'!P598+'RA-TRIAL-BAL-2021'!P598+'DES-TRIAL-BAL-2021'!P598+'DMP-TRIAL-BAL-2021'!P598</f>
        <v>0</v>
      </c>
      <c r="X598" s="528">
        <f>+'NF-KSF-TRIAL-BAL-2021'!Q598+'RA-TRIAL-BAL-2021'!Q598+'DES-TRIAL-BAL-2021'!Q598+'DMP-TRIAL-BAL-2021'!Q598</f>
        <v>0</v>
      </c>
      <c r="Y598" s="529">
        <f>+'NF-KSF-TRIAL-BAL-2021'!R598+'RA-TRIAL-BAL-2021'!R598+'DES-TRIAL-BAL-2021'!R598+'DMP-TRIAL-BAL-2021'!R598</f>
        <v>0</v>
      </c>
      <c r="Z598" s="528">
        <f>+'NF-KSF-TRIAL-BAL-2021'!S598+'RA-TRIAL-BAL-2021'!S598+'DES-TRIAL-BAL-2021'!S598+'DMP-TRIAL-BAL-2021'!S598</f>
        <v>0</v>
      </c>
      <c r="AA598" s="347">
        <f>+'NF-KSF-TRIAL-BAL-2021'!T598+'RA-TRIAL-BAL-2021'!T598+'DES-TRIAL-BAL-2021'!T598+'DMP-TRIAL-BAL-2021'!T598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+'NF-KSF-TRIAL-BAL-2021'!O599+'RA-TRIAL-BAL-2021'!O599+'DES-TRIAL-BAL-2021'!O599+'DMP-TRIAL-BAL-2021'!O599</f>
        <v>0</v>
      </c>
      <c r="W599" s="529">
        <f>+'NF-KSF-TRIAL-BAL-2021'!P599+'RA-TRIAL-BAL-2021'!P599+'DES-TRIAL-BAL-2021'!P599+'DMP-TRIAL-BAL-2021'!P599</f>
        <v>0</v>
      </c>
      <c r="X599" s="528">
        <f>+'NF-KSF-TRIAL-BAL-2021'!Q599+'RA-TRIAL-BAL-2021'!Q599+'DES-TRIAL-BAL-2021'!Q599+'DMP-TRIAL-BAL-2021'!Q599</f>
        <v>0</v>
      </c>
      <c r="Y599" s="529">
        <f>+'NF-KSF-TRIAL-BAL-2021'!R599+'RA-TRIAL-BAL-2021'!R599+'DES-TRIAL-BAL-2021'!R599+'DMP-TRIAL-BAL-2021'!R599</f>
        <v>0</v>
      </c>
      <c r="Z599" s="528">
        <f>+'NF-KSF-TRIAL-BAL-2021'!S599+'RA-TRIAL-BAL-2021'!S599+'DES-TRIAL-BAL-2021'!S599+'DMP-TRIAL-BAL-2021'!S599</f>
        <v>0</v>
      </c>
      <c r="AA599" s="347">
        <f>+'NF-KSF-TRIAL-BAL-2021'!T599+'RA-TRIAL-BAL-2021'!T599+'DES-TRIAL-BAL-2021'!T599+'DMP-TRIAL-BAL-2021'!T599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+'NF-KSF-TRIAL-BAL-2021'!O600+'RA-TRIAL-BAL-2021'!O600+'DES-TRIAL-BAL-2021'!O600+'DMP-TRIAL-BAL-2021'!O600</f>
        <v>0</v>
      </c>
      <c r="W600" s="529">
        <f>+'NF-KSF-TRIAL-BAL-2021'!P600+'RA-TRIAL-BAL-2021'!P600+'DES-TRIAL-BAL-2021'!P600+'DMP-TRIAL-BAL-2021'!P600</f>
        <v>0</v>
      </c>
      <c r="X600" s="528">
        <f>+'NF-KSF-TRIAL-BAL-2021'!Q600+'RA-TRIAL-BAL-2021'!Q600+'DES-TRIAL-BAL-2021'!Q600+'DMP-TRIAL-BAL-2021'!Q600</f>
        <v>0</v>
      </c>
      <c r="Y600" s="529">
        <f>+'NF-KSF-TRIAL-BAL-2021'!R600+'RA-TRIAL-BAL-2021'!R600+'DES-TRIAL-BAL-2021'!R600+'DMP-TRIAL-BAL-2021'!R600</f>
        <v>0</v>
      </c>
      <c r="Z600" s="528">
        <f>+'NF-KSF-TRIAL-BAL-2021'!S600+'RA-TRIAL-BAL-2021'!S600+'DES-TRIAL-BAL-2021'!S600+'DMP-TRIAL-BAL-2021'!S600</f>
        <v>0</v>
      </c>
      <c r="AA600" s="347">
        <f>+'NF-KSF-TRIAL-BAL-2021'!T600+'RA-TRIAL-BAL-2021'!T600+'DES-TRIAL-BAL-2021'!T600+'DMP-TRIAL-BAL-2021'!T600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>
        <v>346890.05</v>
      </c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346890.05</v>
      </c>
      <c r="U602" s="51"/>
      <c r="V602" s="543">
        <f>+'NF-KSF-TRIAL-BAL-2021'!O602+'RA-TRIAL-BAL-2021'!O602+'DES-TRIAL-BAL-2021'!O602+'DMP-TRIAL-BAL-2021'!O602</f>
        <v>0</v>
      </c>
      <c r="W602" s="526">
        <f>+'NF-KSF-TRIAL-BAL-2021'!P602+'RA-TRIAL-BAL-2021'!P602+'DES-TRIAL-BAL-2021'!P602+'DMP-TRIAL-BAL-2021'!P602</f>
        <v>0</v>
      </c>
      <c r="X602" s="525">
        <f>+'NF-KSF-TRIAL-BAL-2021'!Q602+'RA-TRIAL-BAL-2021'!Q602+'DES-TRIAL-BAL-2021'!Q602+'DMP-TRIAL-BAL-2021'!Q602</f>
        <v>0</v>
      </c>
      <c r="Y602" s="526">
        <f>+'NF-KSF-TRIAL-BAL-2021'!R602+'RA-TRIAL-BAL-2021'!R602+'DES-TRIAL-BAL-2021'!R602+'DMP-TRIAL-BAL-2021'!R602</f>
        <v>0</v>
      </c>
      <c r="Z602" s="525">
        <f>+'NF-KSF-TRIAL-BAL-2021'!S602+'RA-TRIAL-BAL-2021'!S602+'DES-TRIAL-BAL-2021'!S602+'DMP-TRIAL-BAL-2021'!S602</f>
        <v>0</v>
      </c>
      <c r="AA602" s="527">
        <f>+'NF-KSF-TRIAL-BAL-2021'!T602+'RA-TRIAL-BAL-2021'!T602+'DES-TRIAL-BAL-2021'!T602+'DMP-TRIAL-BAL-2021'!T602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346890.05</v>
      </c>
      <c r="AO602" s="27">
        <f>+S602+Z602+AG602</f>
        <v>0</v>
      </c>
      <c r="AP602" s="28">
        <f>+T602+AA602+AH602</f>
        <v>346890.05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+'NF-KSF-TRIAL-BAL-2021'!O603+'RA-TRIAL-BAL-2021'!O603+'DES-TRIAL-BAL-2021'!O603+'DMP-TRIAL-BAL-2021'!O603</f>
        <v>0</v>
      </c>
      <c r="W603" s="529">
        <f>+'NF-KSF-TRIAL-BAL-2021'!P603+'RA-TRIAL-BAL-2021'!P603+'DES-TRIAL-BAL-2021'!P603+'DMP-TRIAL-BAL-2021'!P603</f>
        <v>0</v>
      </c>
      <c r="X603" s="528">
        <f>+'NF-KSF-TRIAL-BAL-2021'!Q603+'RA-TRIAL-BAL-2021'!Q603+'DES-TRIAL-BAL-2021'!Q603+'DMP-TRIAL-BAL-2021'!Q603</f>
        <v>0</v>
      </c>
      <c r="Y603" s="529">
        <f>+'NF-KSF-TRIAL-BAL-2021'!R603+'RA-TRIAL-BAL-2021'!R603+'DES-TRIAL-BAL-2021'!R603+'DMP-TRIAL-BAL-2021'!R603</f>
        <v>0</v>
      </c>
      <c r="Z603" s="528">
        <f>+'NF-KSF-TRIAL-BAL-2021'!S603+'RA-TRIAL-BAL-2021'!S603+'DES-TRIAL-BAL-2021'!S603+'DMP-TRIAL-BAL-2021'!S603</f>
        <v>0</v>
      </c>
      <c r="AA603" s="347">
        <f>+'NF-KSF-TRIAL-BAL-2021'!T603+'RA-TRIAL-BAL-2021'!T603+'DES-TRIAL-BAL-2021'!T603+'DMP-TRIAL-BAL-2021'!T603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+'NF-KSF-TRIAL-BAL-2021'!O604+'RA-TRIAL-BAL-2021'!O604+'DES-TRIAL-BAL-2021'!O604+'DMP-TRIAL-BAL-2021'!O604</f>
        <v>0</v>
      </c>
      <c r="W604" s="529">
        <f>+'NF-KSF-TRIAL-BAL-2021'!P604+'RA-TRIAL-BAL-2021'!P604+'DES-TRIAL-BAL-2021'!P604+'DMP-TRIAL-BAL-2021'!P604</f>
        <v>0</v>
      </c>
      <c r="X604" s="528">
        <f>+'NF-KSF-TRIAL-BAL-2021'!Q604+'RA-TRIAL-BAL-2021'!Q604+'DES-TRIAL-BAL-2021'!Q604+'DMP-TRIAL-BAL-2021'!Q604</f>
        <v>0</v>
      </c>
      <c r="Y604" s="529">
        <f>+'NF-KSF-TRIAL-BAL-2021'!R604+'RA-TRIAL-BAL-2021'!R604+'DES-TRIAL-BAL-2021'!R604+'DMP-TRIAL-BAL-2021'!R604</f>
        <v>0</v>
      </c>
      <c r="Z604" s="528">
        <f>+'NF-KSF-TRIAL-BAL-2021'!S604+'RA-TRIAL-BAL-2021'!S604+'DES-TRIAL-BAL-2021'!S604+'DMP-TRIAL-BAL-2021'!S604</f>
        <v>0</v>
      </c>
      <c r="AA604" s="347">
        <f>+'NF-KSF-TRIAL-BAL-2021'!T604+'RA-TRIAL-BAL-2021'!T604+'DES-TRIAL-BAL-2021'!T604+'DMP-TRIAL-BAL-2021'!T604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+'NF-KSF-TRIAL-BAL-2021'!O605+'RA-TRIAL-BAL-2021'!O605+'DES-TRIAL-BAL-2021'!O605+'DMP-TRIAL-BAL-2021'!O605</f>
        <v>0</v>
      </c>
      <c r="W605" s="529">
        <f>+'NF-KSF-TRIAL-BAL-2021'!P605+'RA-TRIAL-BAL-2021'!P605+'DES-TRIAL-BAL-2021'!P605+'DMP-TRIAL-BAL-2021'!P605</f>
        <v>0</v>
      </c>
      <c r="X605" s="528">
        <f>+'NF-KSF-TRIAL-BAL-2021'!Q605+'RA-TRIAL-BAL-2021'!Q605+'DES-TRIAL-BAL-2021'!Q605+'DMP-TRIAL-BAL-2021'!Q605</f>
        <v>0</v>
      </c>
      <c r="Y605" s="529">
        <f>+'NF-KSF-TRIAL-BAL-2021'!R605+'RA-TRIAL-BAL-2021'!R605+'DES-TRIAL-BAL-2021'!R605+'DMP-TRIAL-BAL-2021'!R605</f>
        <v>0</v>
      </c>
      <c r="Z605" s="528">
        <f>+'NF-KSF-TRIAL-BAL-2021'!S605+'RA-TRIAL-BAL-2021'!S605+'DES-TRIAL-BAL-2021'!S605+'DMP-TRIAL-BAL-2021'!S605</f>
        <v>0</v>
      </c>
      <c r="AA605" s="347">
        <f>+'NF-KSF-TRIAL-BAL-2021'!T605+'RA-TRIAL-BAL-2021'!T605+'DES-TRIAL-BAL-2021'!T605+'DMP-TRIAL-BAL-2021'!T605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/>
      <c r="R606" s="324">
        <v>161220.13</v>
      </c>
      <c r="S606" s="27">
        <f t="shared" si="309"/>
        <v>0</v>
      </c>
      <c r="T606" s="28">
        <f>+IF(ABS(+O606+Q606)&lt;=ABS(P606+R606),-O606+P606-Q606+R606,0)</f>
        <v>161220.13</v>
      </c>
      <c r="U606" s="51"/>
      <c r="V606" s="541">
        <f>+'NF-KSF-TRIAL-BAL-2021'!O606+'RA-TRIAL-BAL-2021'!O606+'DES-TRIAL-BAL-2021'!O606+'DMP-TRIAL-BAL-2021'!O606</f>
        <v>0</v>
      </c>
      <c r="W606" s="529">
        <f>+'NF-KSF-TRIAL-BAL-2021'!P606+'RA-TRIAL-BAL-2021'!P606+'DES-TRIAL-BAL-2021'!P606+'DMP-TRIAL-BAL-2021'!P606</f>
        <v>0</v>
      </c>
      <c r="X606" s="528">
        <f>+'NF-KSF-TRIAL-BAL-2021'!Q606+'RA-TRIAL-BAL-2021'!Q606+'DES-TRIAL-BAL-2021'!Q606+'DMP-TRIAL-BAL-2021'!Q606</f>
        <v>0</v>
      </c>
      <c r="Y606" s="529">
        <f>+'NF-KSF-TRIAL-BAL-2021'!R606+'RA-TRIAL-BAL-2021'!R606+'DES-TRIAL-BAL-2021'!R606+'DMP-TRIAL-BAL-2021'!R606</f>
        <v>0</v>
      </c>
      <c r="Z606" s="528">
        <f>+'NF-KSF-TRIAL-BAL-2021'!S606+'RA-TRIAL-BAL-2021'!S606+'DES-TRIAL-BAL-2021'!S606+'DMP-TRIAL-BAL-2021'!S606</f>
        <v>0</v>
      </c>
      <c r="AA606" s="347">
        <f>+'NF-KSF-TRIAL-BAL-2021'!T606+'RA-TRIAL-BAL-2021'!T606+'DES-TRIAL-BAL-2021'!T606+'DMP-TRIAL-BAL-2021'!T606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161220.13</v>
      </c>
      <c r="AO606" s="27">
        <f>+S606+Z606+AG606</f>
        <v>0</v>
      </c>
      <c r="AP606" s="28">
        <f>+T606+AA606+AH606</f>
        <v>161220.13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+'NF-KSF-TRIAL-BAL-2021'!O607+'RA-TRIAL-BAL-2021'!O607+'DES-TRIAL-BAL-2021'!O607+'DMP-TRIAL-BAL-2021'!O607</f>
        <v>0</v>
      </c>
      <c r="W607" s="529">
        <f>+'NF-KSF-TRIAL-BAL-2021'!P607+'RA-TRIAL-BAL-2021'!P607+'DES-TRIAL-BAL-2021'!P607+'DMP-TRIAL-BAL-2021'!P607</f>
        <v>0</v>
      </c>
      <c r="X607" s="528">
        <f>+'NF-KSF-TRIAL-BAL-2021'!Q607+'RA-TRIAL-BAL-2021'!Q607+'DES-TRIAL-BAL-2021'!Q607+'DMP-TRIAL-BAL-2021'!Q607</f>
        <v>0</v>
      </c>
      <c r="Y607" s="529">
        <f>+'NF-KSF-TRIAL-BAL-2021'!R607+'RA-TRIAL-BAL-2021'!R607+'DES-TRIAL-BAL-2021'!R607+'DMP-TRIAL-BAL-2021'!R607</f>
        <v>0</v>
      </c>
      <c r="Z607" s="528">
        <f>+'NF-KSF-TRIAL-BAL-2021'!S607+'RA-TRIAL-BAL-2021'!S607+'DES-TRIAL-BAL-2021'!S607+'DMP-TRIAL-BAL-2021'!S607</f>
        <v>0</v>
      </c>
      <c r="AA607" s="347">
        <f>+'NF-KSF-TRIAL-BAL-2021'!T607+'RA-TRIAL-BAL-2021'!T607+'DES-TRIAL-BAL-2021'!T607+'DMP-TRIAL-BAL-2021'!T607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+'NF-KSF-TRIAL-BAL-2021'!O608+'RA-TRIAL-BAL-2021'!O608+'DES-TRIAL-BAL-2021'!O608+'DMP-TRIAL-BAL-2021'!O608</f>
        <v>0</v>
      </c>
      <c r="W608" s="529">
        <f>+'NF-KSF-TRIAL-BAL-2021'!P608+'RA-TRIAL-BAL-2021'!P608+'DES-TRIAL-BAL-2021'!P608+'DMP-TRIAL-BAL-2021'!P608</f>
        <v>0</v>
      </c>
      <c r="X608" s="528">
        <f>+'NF-KSF-TRIAL-BAL-2021'!Q608+'RA-TRIAL-BAL-2021'!Q608+'DES-TRIAL-BAL-2021'!Q608+'DMP-TRIAL-BAL-2021'!Q608</f>
        <v>0</v>
      </c>
      <c r="Y608" s="529">
        <f>+'NF-KSF-TRIAL-BAL-2021'!R608+'RA-TRIAL-BAL-2021'!R608+'DES-TRIAL-BAL-2021'!R608+'DMP-TRIAL-BAL-2021'!R608</f>
        <v>0</v>
      </c>
      <c r="Z608" s="528">
        <f>+'NF-KSF-TRIAL-BAL-2021'!S608+'RA-TRIAL-BAL-2021'!S608+'DES-TRIAL-BAL-2021'!S608+'DMP-TRIAL-BAL-2021'!S608</f>
        <v>0</v>
      </c>
      <c r="AA608" s="347">
        <f>+'NF-KSF-TRIAL-BAL-2021'!T608+'RA-TRIAL-BAL-2021'!T608+'DES-TRIAL-BAL-2021'!T608+'DMP-TRIAL-BAL-2021'!T608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+'NF-KSF-TRIAL-BAL-2021'!O609+'RA-TRIAL-BAL-2021'!O609+'DES-TRIAL-BAL-2021'!O609+'DMP-TRIAL-BAL-2021'!O609</f>
        <v>0</v>
      </c>
      <c r="W609" s="529">
        <f>+'NF-KSF-TRIAL-BAL-2021'!P609+'RA-TRIAL-BAL-2021'!P609+'DES-TRIAL-BAL-2021'!P609+'DMP-TRIAL-BAL-2021'!P609</f>
        <v>0</v>
      </c>
      <c r="X609" s="528">
        <f>+'NF-KSF-TRIAL-BAL-2021'!Q609+'RA-TRIAL-BAL-2021'!Q609+'DES-TRIAL-BAL-2021'!Q609+'DMP-TRIAL-BAL-2021'!Q609</f>
        <v>0</v>
      </c>
      <c r="Y609" s="529">
        <f>+'NF-KSF-TRIAL-BAL-2021'!R609+'RA-TRIAL-BAL-2021'!R609+'DES-TRIAL-BAL-2021'!R609+'DMP-TRIAL-BAL-2021'!R609</f>
        <v>0</v>
      </c>
      <c r="Z609" s="528">
        <f>+'NF-KSF-TRIAL-BAL-2021'!S609+'RA-TRIAL-BAL-2021'!S609+'DES-TRIAL-BAL-2021'!S609+'DMP-TRIAL-BAL-2021'!S609</f>
        <v>0</v>
      </c>
      <c r="AA609" s="347">
        <f>+'NF-KSF-TRIAL-BAL-2021'!T609+'RA-TRIAL-BAL-2021'!T609+'DES-TRIAL-BAL-2021'!T609+'DMP-TRIAL-BAL-2021'!T609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>
        <v>247</v>
      </c>
      <c r="R610" s="324">
        <v>150127.21</v>
      </c>
      <c r="S610" s="27">
        <f t="shared" si="309"/>
        <v>0</v>
      </c>
      <c r="T610" s="28">
        <f t="shared" si="316"/>
        <v>149880.21</v>
      </c>
      <c r="U610" s="51"/>
      <c r="V610" s="541">
        <f>+'NF-KSF-TRIAL-BAL-2021'!O610+'RA-TRIAL-BAL-2021'!O610+'DES-TRIAL-BAL-2021'!O610+'DMP-TRIAL-BAL-2021'!O610</f>
        <v>0</v>
      </c>
      <c r="W610" s="529">
        <f>+'NF-KSF-TRIAL-BAL-2021'!P610+'RA-TRIAL-BAL-2021'!P610+'DES-TRIAL-BAL-2021'!P610+'DMP-TRIAL-BAL-2021'!P610</f>
        <v>0</v>
      </c>
      <c r="X610" s="528">
        <f>+'NF-KSF-TRIAL-BAL-2021'!Q610+'RA-TRIAL-BAL-2021'!Q610+'DES-TRIAL-BAL-2021'!Q610+'DMP-TRIAL-BAL-2021'!Q610</f>
        <v>0</v>
      </c>
      <c r="Y610" s="529">
        <f>+'NF-KSF-TRIAL-BAL-2021'!R610+'RA-TRIAL-BAL-2021'!R610+'DES-TRIAL-BAL-2021'!R610+'DMP-TRIAL-BAL-2021'!R610</f>
        <v>0</v>
      </c>
      <c r="Z610" s="528">
        <f>+'NF-KSF-TRIAL-BAL-2021'!S610+'RA-TRIAL-BAL-2021'!S610+'DES-TRIAL-BAL-2021'!S610+'DMP-TRIAL-BAL-2021'!S610</f>
        <v>0</v>
      </c>
      <c r="AA610" s="347">
        <f>+'NF-KSF-TRIAL-BAL-2021'!T610+'RA-TRIAL-BAL-2021'!T610+'DES-TRIAL-BAL-2021'!T610+'DMP-TRIAL-BAL-2021'!T610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247</v>
      </c>
      <c r="AN610" s="970">
        <f t="shared" si="311"/>
        <v>150127.21</v>
      </c>
      <c r="AO610" s="27">
        <f t="shared" si="315"/>
        <v>0</v>
      </c>
      <c r="AP610" s="28">
        <f t="shared" si="318"/>
        <v>149880.21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+'NF-KSF-TRIAL-BAL-2021'!O611+'RA-TRIAL-BAL-2021'!O611+'DES-TRIAL-BAL-2021'!O611+'DMP-TRIAL-BAL-2021'!O611</f>
        <v>0</v>
      </c>
      <c r="W611" s="529">
        <f>+'NF-KSF-TRIAL-BAL-2021'!P611+'RA-TRIAL-BAL-2021'!P611+'DES-TRIAL-BAL-2021'!P611+'DMP-TRIAL-BAL-2021'!P611</f>
        <v>0</v>
      </c>
      <c r="X611" s="528">
        <f>+'NF-KSF-TRIAL-BAL-2021'!Q611+'RA-TRIAL-BAL-2021'!Q611+'DES-TRIAL-BAL-2021'!Q611+'DMP-TRIAL-BAL-2021'!Q611</f>
        <v>0</v>
      </c>
      <c r="Y611" s="529">
        <f>+'NF-KSF-TRIAL-BAL-2021'!R611+'RA-TRIAL-BAL-2021'!R611+'DES-TRIAL-BAL-2021'!R611+'DMP-TRIAL-BAL-2021'!R611</f>
        <v>0</v>
      </c>
      <c r="Z611" s="528">
        <f>+'NF-KSF-TRIAL-BAL-2021'!S611+'RA-TRIAL-BAL-2021'!S611+'DES-TRIAL-BAL-2021'!S611+'DMP-TRIAL-BAL-2021'!S611</f>
        <v>0</v>
      </c>
      <c r="AA611" s="347">
        <f>+'NF-KSF-TRIAL-BAL-2021'!T611+'RA-TRIAL-BAL-2021'!T611+'DES-TRIAL-BAL-2021'!T611+'DMP-TRIAL-BAL-2021'!T611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/>
      <c r="R612" s="324">
        <v>11092.16</v>
      </c>
      <c r="S612" s="27">
        <f t="shared" si="309"/>
        <v>0</v>
      </c>
      <c r="T612" s="28">
        <f t="shared" si="316"/>
        <v>11092.16</v>
      </c>
      <c r="U612" s="51"/>
      <c r="V612" s="541">
        <f>+'NF-KSF-TRIAL-BAL-2021'!O612+'RA-TRIAL-BAL-2021'!O612+'DES-TRIAL-BAL-2021'!O612+'DMP-TRIAL-BAL-2021'!O612</f>
        <v>0</v>
      </c>
      <c r="W612" s="529">
        <f>+'NF-KSF-TRIAL-BAL-2021'!P612+'RA-TRIAL-BAL-2021'!P612+'DES-TRIAL-BAL-2021'!P612+'DMP-TRIAL-BAL-2021'!P612</f>
        <v>0</v>
      </c>
      <c r="X612" s="528">
        <f>+'NF-KSF-TRIAL-BAL-2021'!Q612+'RA-TRIAL-BAL-2021'!Q612+'DES-TRIAL-BAL-2021'!Q612+'DMP-TRIAL-BAL-2021'!Q612</f>
        <v>0</v>
      </c>
      <c r="Y612" s="529">
        <f>+'NF-KSF-TRIAL-BAL-2021'!R612+'RA-TRIAL-BAL-2021'!R612+'DES-TRIAL-BAL-2021'!R612+'DMP-TRIAL-BAL-2021'!R612</f>
        <v>0</v>
      </c>
      <c r="Z612" s="528">
        <f>+'NF-KSF-TRIAL-BAL-2021'!S612+'RA-TRIAL-BAL-2021'!S612+'DES-TRIAL-BAL-2021'!S612+'DMP-TRIAL-BAL-2021'!S612</f>
        <v>0</v>
      </c>
      <c r="AA612" s="347">
        <f>+'NF-KSF-TRIAL-BAL-2021'!T612+'RA-TRIAL-BAL-2021'!T612+'DES-TRIAL-BAL-2021'!T612+'DMP-TRIAL-BAL-2021'!T612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11092.16</v>
      </c>
      <c r="AO612" s="27">
        <f t="shared" si="315"/>
        <v>0</v>
      </c>
      <c r="AP612" s="28">
        <f t="shared" si="318"/>
        <v>11092.16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/>
      <c r="R613" s="324">
        <v>76</v>
      </c>
      <c r="S613" s="27">
        <f t="shared" si="309"/>
        <v>0</v>
      </c>
      <c r="T613" s="28">
        <f t="shared" si="316"/>
        <v>76</v>
      </c>
      <c r="U613" s="51"/>
      <c r="V613" s="541">
        <f>+'NF-KSF-TRIAL-BAL-2021'!O613+'RA-TRIAL-BAL-2021'!O613+'DES-TRIAL-BAL-2021'!O613+'DMP-TRIAL-BAL-2021'!O613</f>
        <v>0</v>
      </c>
      <c r="W613" s="529">
        <f>+'NF-KSF-TRIAL-BAL-2021'!P613+'RA-TRIAL-BAL-2021'!P613+'DES-TRIAL-BAL-2021'!P613+'DMP-TRIAL-BAL-2021'!P613</f>
        <v>0</v>
      </c>
      <c r="X613" s="528">
        <f>+'NF-KSF-TRIAL-BAL-2021'!Q613+'RA-TRIAL-BAL-2021'!Q613+'DES-TRIAL-BAL-2021'!Q613+'DMP-TRIAL-BAL-2021'!Q613</f>
        <v>0</v>
      </c>
      <c r="Y613" s="529">
        <f>+'NF-KSF-TRIAL-BAL-2021'!R613+'RA-TRIAL-BAL-2021'!R613+'DES-TRIAL-BAL-2021'!R613+'DMP-TRIAL-BAL-2021'!R613</f>
        <v>0</v>
      </c>
      <c r="Z613" s="528">
        <f>+'NF-KSF-TRIAL-BAL-2021'!S613+'RA-TRIAL-BAL-2021'!S613+'DES-TRIAL-BAL-2021'!S613+'DMP-TRIAL-BAL-2021'!S613</f>
        <v>0</v>
      </c>
      <c r="AA613" s="347">
        <f>+'NF-KSF-TRIAL-BAL-2021'!T613+'RA-TRIAL-BAL-2021'!T613+'DES-TRIAL-BAL-2021'!T613+'DMP-TRIAL-BAL-2021'!T613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76</v>
      </c>
      <c r="AO613" s="27">
        <f t="shared" si="315"/>
        <v>0</v>
      </c>
      <c r="AP613" s="28">
        <f t="shared" si="318"/>
        <v>76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+'NF-KSF-TRIAL-BAL-2021'!O614+'RA-TRIAL-BAL-2021'!O614+'DES-TRIAL-BAL-2021'!O614+'DMP-TRIAL-BAL-2021'!O614</f>
        <v>0</v>
      </c>
      <c r="W614" s="529">
        <f>+'NF-KSF-TRIAL-BAL-2021'!P614+'RA-TRIAL-BAL-2021'!P614+'DES-TRIAL-BAL-2021'!P614+'DMP-TRIAL-BAL-2021'!P614</f>
        <v>0</v>
      </c>
      <c r="X614" s="528">
        <f>+'NF-KSF-TRIAL-BAL-2021'!Q614+'RA-TRIAL-BAL-2021'!Q614+'DES-TRIAL-BAL-2021'!Q614+'DMP-TRIAL-BAL-2021'!Q614</f>
        <v>0</v>
      </c>
      <c r="Y614" s="529">
        <f>+'NF-KSF-TRIAL-BAL-2021'!R614+'RA-TRIAL-BAL-2021'!R614+'DES-TRIAL-BAL-2021'!R614+'DMP-TRIAL-BAL-2021'!R614</f>
        <v>0</v>
      </c>
      <c r="Z614" s="528">
        <f>+'NF-KSF-TRIAL-BAL-2021'!S614+'RA-TRIAL-BAL-2021'!S614+'DES-TRIAL-BAL-2021'!S614+'DMP-TRIAL-BAL-2021'!S614</f>
        <v>0</v>
      </c>
      <c r="AA614" s="347">
        <f>+'NF-KSF-TRIAL-BAL-2021'!T614+'RA-TRIAL-BAL-2021'!T614+'DES-TRIAL-BAL-2021'!T614+'DMP-TRIAL-BAL-2021'!T614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/>
      <c r="R615" s="324">
        <v>6702.59</v>
      </c>
      <c r="S615" s="27">
        <f t="shared" si="309"/>
        <v>0</v>
      </c>
      <c r="T615" s="28">
        <f t="shared" si="316"/>
        <v>6702.59</v>
      </c>
      <c r="U615" s="51"/>
      <c r="V615" s="541">
        <f>+'NF-KSF-TRIAL-BAL-2021'!O615+'RA-TRIAL-BAL-2021'!O615+'DES-TRIAL-BAL-2021'!O615+'DMP-TRIAL-BAL-2021'!O615</f>
        <v>0</v>
      </c>
      <c r="W615" s="529">
        <f>+'NF-KSF-TRIAL-BAL-2021'!P615+'RA-TRIAL-BAL-2021'!P615+'DES-TRIAL-BAL-2021'!P615+'DMP-TRIAL-BAL-2021'!P615</f>
        <v>0</v>
      </c>
      <c r="X615" s="528">
        <f>+'NF-KSF-TRIAL-BAL-2021'!Q615+'RA-TRIAL-BAL-2021'!Q615+'DES-TRIAL-BAL-2021'!Q615+'DMP-TRIAL-BAL-2021'!Q615</f>
        <v>0</v>
      </c>
      <c r="Y615" s="529">
        <f>+'NF-KSF-TRIAL-BAL-2021'!R615+'RA-TRIAL-BAL-2021'!R615+'DES-TRIAL-BAL-2021'!R615+'DMP-TRIAL-BAL-2021'!R615</f>
        <v>0</v>
      </c>
      <c r="Z615" s="528">
        <f>+'NF-KSF-TRIAL-BAL-2021'!S615+'RA-TRIAL-BAL-2021'!S615+'DES-TRIAL-BAL-2021'!S615+'DMP-TRIAL-BAL-2021'!S615</f>
        <v>0</v>
      </c>
      <c r="AA615" s="347">
        <f>+'NF-KSF-TRIAL-BAL-2021'!T615+'RA-TRIAL-BAL-2021'!T615+'DES-TRIAL-BAL-2021'!T615+'DMP-TRIAL-BAL-2021'!T615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6702.59</v>
      </c>
      <c r="AO615" s="27">
        <f t="shared" si="315"/>
        <v>0</v>
      </c>
      <c r="AP615" s="28">
        <f t="shared" si="318"/>
        <v>6702.59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/>
      <c r="R616" s="324">
        <v>4826.2</v>
      </c>
      <c r="S616" s="27">
        <f t="shared" si="309"/>
        <v>0</v>
      </c>
      <c r="T616" s="28">
        <f t="shared" si="316"/>
        <v>4826.2</v>
      </c>
      <c r="U616" s="51"/>
      <c r="V616" s="541">
        <f>+'NF-KSF-TRIAL-BAL-2021'!O616+'RA-TRIAL-BAL-2021'!O616+'DES-TRIAL-BAL-2021'!O616+'DMP-TRIAL-BAL-2021'!O616</f>
        <v>0</v>
      </c>
      <c r="W616" s="529">
        <f>+'NF-KSF-TRIAL-BAL-2021'!P616+'RA-TRIAL-BAL-2021'!P616+'DES-TRIAL-BAL-2021'!P616+'DMP-TRIAL-BAL-2021'!P616</f>
        <v>0</v>
      </c>
      <c r="X616" s="528">
        <f>+'NF-KSF-TRIAL-BAL-2021'!Q616+'RA-TRIAL-BAL-2021'!Q616+'DES-TRIAL-BAL-2021'!Q616+'DMP-TRIAL-BAL-2021'!Q616</f>
        <v>0</v>
      </c>
      <c r="Y616" s="529">
        <f>+'NF-KSF-TRIAL-BAL-2021'!R616+'RA-TRIAL-BAL-2021'!R616+'DES-TRIAL-BAL-2021'!R616+'DMP-TRIAL-BAL-2021'!R616</f>
        <v>0</v>
      </c>
      <c r="Z616" s="528">
        <f>+'NF-KSF-TRIAL-BAL-2021'!S616+'RA-TRIAL-BAL-2021'!S616+'DES-TRIAL-BAL-2021'!S616+'DMP-TRIAL-BAL-2021'!S616</f>
        <v>0</v>
      </c>
      <c r="AA616" s="347">
        <f>+'NF-KSF-TRIAL-BAL-2021'!T616+'RA-TRIAL-BAL-2021'!T616+'DES-TRIAL-BAL-2021'!T616+'DMP-TRIAL-BAL-2021'!T616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4826.2</v>
      </c>
      <c r="AO616" s="27">
        <f t="shared" si="315"/>
        <v>0</v>
      </c>
      <c r="AP616" s="28">
        <f t="shared" si="318"/>
        <v>4826.2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+'NF-KSF-TRIAL-BAL-2021'!O617+'RA-TRIAL-BAL-2021'!O617+'DES-TRIAL-BAL-2021'!O617+'DMP-TRIAL-BAL-2021'!O617</f>
        <v>0</v>
      </c>
      <c r="W617" s="529">
        <f>+'NF-KSF-TRIAL-BAL-2021'!P617+'RA-TRIAL-BAL-2021'!P617+'DES-TRIAL-BAL-2021'!P617+'DMP-TRIAL-BAL-2021'!P617</f>
        <v>0</v>
      </c>
      <c r="X617" s="528">
        <f>+'NF-KSF-TRIAL-BAL-2021'!Q617+'RA-TRIAL-BAL-2021'!Q617+'DES-TRIAL-BAL-2021'!Q617+'DMP-TRIAL-BAL-2021'!Q617</f>
        <v>0</v>
      </c>
      <c r="Y617" s="529">
        <f>+'NF-KSF-TRIAL-BAL-2021'!R617+'RA-TRIAL-BAL-2021'!R617+'DES-TRIAL-BAL-2021'!R617+'DMP-TRIAL-BAL-2021'!R617</f>
        <v>0</v>
      </c>
      <c r="Z617" s="528">
        <f>+'NF-KSF-TRIAL-BAL-2021'!S617+'RA-TRIAL-BAL-2021'!S617+'DES-TRIAL-BAL-2021'!S617+'DMP-TRIAL-BAL-2021'!S617</f>
        <v>0</v>
      </c>
      <c r="AA617" s="347">
        <f>+'NF-KSF-TRIAL-BAL-2021'!T617+'RA-TRIAL-BAL-2021'!T617+'DES-TRIAL-BAL-2021'!T617+'DMP-TRIAL-BAL-2021'!T617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+'NF-KSF-TRIAL-BAL-2021'!O618+'RA-TRIAL-BAL-2021'!O618+'DES-TRIAL-BAL-2021'!O618+'DMP-TRIAL-BAL-2021'!O618</f>
        <v>0</v>
      </c>
      <c r="W618" s="529">
        <f>+'NF-KSF-TRIAL-BAL-2021'!P618+'RA-TRIAL-BAL-2021'!P618+'DES-TRIAL-BAL-2021'!P618+'DMP-TRIAL-BAL-2021'!P618</f>
        <v>0</v>
      </c>
      <c r="X618" s="528">
        <f>+'NF-KSF-TRIAL-BAL-2021'!Q618+'RA-TRIAL-BAL-2021'!Q618+'DES-TRIAL-BAL-2021'!Q618+'DMP-TRIAL-BAL-2021'!Q618</f>
        <v>0</v>
      </c>
      <c r="Y618" s="529">
        <f>+'NF-KSF-TRIAL-BAL-2021'!R618+'RA-TRIAL-BAL-2021'!R618+'DES-TRIAL-BAL-2021'!R618+'DMP-TRIAL-BAL-2021'!R618</f>
        <v>0</v>
      </c>
      <c r="Z618" s="528">
        <f>+'NF-KSF-TRIAL-BAL-2021'!S618+'RA-TRIAL-BAL-2021'!S618+'DES-TRIAL-BAL-2021'!S618+'DMP-TRIAL-BAL-2021'!S618</f>
        <v>0</v>
      </c>
      <c r="AA618" s="347">
        <f>+'NF-KSF-TRIAL-BAL-2021'!T618+'RA-TRIAL-BAL-2021'!T618+'DES-TRIAL-BAL-2021'!T618+'DMP-TRIAL-BAL-2021'!T618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/>
      <c r="R619" s="324">
        <v>31368.87</v>
      </c>
      <c r="S619" s="27">
        <f t="shared" si="309"/>
        <v>0</v>
      </c>
      <c r="T619" s="28">
        <f t="shared" si="316"/>
        <v>31368.87</v>
      </c>
      <c r="U619" s="51"/>
      <c r="V619" s="541">
        <f>+'NF-KSF-TRIAL-BAL-2021'!O619+'RA-TRIAL-BAL-2021'!O619+'DES-TRIAL-BAL-2021'!O619+'DMP-TRIAL-BAL-2021'!O619</f>
        <v>0</v>
      </c>
      <c r="W619" s="529">
        <f>+'NF-KSF-TRIAL-BAL-2021'!P619+'RA-TRIAL-BAL-2021'!P619+'DES-TRIAL-BAL-2021'!P619+'DMP-TRIAL-BAL-2021'!P619</f>
        <v>0</v>
      </c>
      <c r="X619" s="528">
        <f>+'NF-KSF-TRIAL-BAL-2021'!Q619+'RA-TRIAL-BAL-2021'!Q619+'DES-TRIAL-BAL-2021'!Q619+'DMP-TRIAL-BAL-2021'!Q619</f>
        <v>0</v>
      </c>
      <c r="Y619" s="529">
        <f>+'NF-KSF-TRIAL-BAL-2021'!R619+'RA-TRIAL-BAL-2021'!R619+'DES-TRIAL-BAL-2021'!R619+'DMP-TRIAL-BAL-2021'!R619</f>
        <v>0</v>
      </c>
      <c r="Z619" s="528">
        <f>+'NF-KSF-TRIAL-BAL-2021'!S619+'RA-TRIAL-BAL-2021'!S619+'DES-TRIAL-BAL-2021'!S619+'DMP-TRIAL-BAL-2021'!S619</f>
        <v>0</v>
      </c>
      <c r="AA619" s="347">
        <f>+'NF-KSF-TRIAL-BAL-2021'!T619+'RA-TRIAL-BAL-2021'!T619+'DES-TRIAL-BAL-2021'!T619+'DMP-TRIAL-BAL-2021'!T619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31368.87</v>
      </c>
      <c r="AO619" s="27">
        <f t="shared" si="315"/>
        <v>0</v>
      </c>
      <c r="AP619" s="28">
        <f t="shared" si="318"/>
        <v>31368.87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+'NF-KSF-TRIAL-BAL-2021'!O620+'RA-TRIAL-BAL-2021'!O620+'DES-TRIAL-BAL-2021'!O620+'DMP-TRIAL-BAL-2021'!O620</f>
        <v>0</v>
      </c>
      <c r="W620" s="529">
        <f>+'NF-KSF-TRIAL-BAL-2021'!P620+'RA-TRIAL-BAL-2021'!P620+'DES-TRIAL-BAL-2021'!P620+'DMP-TRIAL-BAL-2021'!P620</f>
        <v>0</v>
      </c>
      <c r="X620" s="528">
        <f>+'NF-KSF-TRIAL-BAL-2021'!Q620+'RA-TRIAL-BAL-2021'!Q620+'DES-TRIAL-BAL-2021'!Q620+'DMP-TRIAL-BAL-2021'!Q620</f>
        <v>0</v>
      </c>
      <c r="Y620" s="529">
        <f>+'NF-KSF-TRIAL-BAL-2021'!R620+'RA-TRIAL-BAL-2021'!R620+'DES-TRIAL-BAL-2021'!R620+'DMP-TRIAL-BAL-2021'!R620</f>
        <v>0</v>
      </c>
      <c r="Z620" s="528">
        <f>+'NF-KSF-TRIAL-BAL-2021'!S620+'RA-TRIAL-BAL-2021'!S620+'DES-TRIAL-BAL-2021'!S620+'DMP-TRIAL-BAL-2021'!S620</f>
        <v>0</v>
      </c>
      <c r="AA620" s="347">
        <f>+'NF-KSF-TRIAL-BAL-2021'!T620+'RA-TRIAL-BAL-2021'!T620+'DES-TRIAL-BAL-2021'!T620+'DMP-TRIAL-BAL-2021'!T620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/>
      <c r="R621" s="324">
        <v>134941.62</v>
      </c>
      <c r="S621" s="27">
        <f t="shared" si="309"/>
        <v>0</v>
      </c>
      <c r="T621" s="28">
        <f t="shared" si="316"/>
        <v>134941.62</v>
      </c>
      <c r="U621" s="51"/>
      <c r="V621" s="541">
        <f>+'NF-KSF-TRIAL-BAL-2021'!O621+'RA-TRIAL-BAL-2021'!O621+'DES-TRIAL-BAL-2021'!O621+'DMP-TRIAL-BAL-2021'!O621</f>
        <v>0</v>
      </c>
      <c r="W621" s="529">
        <f>+'NF-KSF-TRIAL-BAL-2021'!P621+'RA-TRIAL-BAL-2021'!P621+'DES-TRIAL-BAL-2021'!P621+'DMP-TRIAL-BAL-2021'!P621</f>
        <v>0</v>
      </c>
      <c r="X621" s="528">
        <f>+'NF-KSF-TRIAL-BAL-2021'!Q621+'RA-TRIAL-BAL-2021'!Q621+'DES-TRIAL-BAL-2021'!Q621+'DMP-TRIAL-BAL-2021'!Q621</f>
        <v>0</v>
      </c>
      <c r="Y621" s="529">
        <f>+'NF-KSF-TRIAL-BAL-2021'!R621+'RA-TRIAL-BAL-2021'!R621+'DES-TRIAL-BAL-2021'!R621+'DMP-TRIAL-BAL-2021'!R621</f>
        <v>0</v>
      </c>
      <c r="Z621" s="528">
        <f>+'NF-KSF-TRIAL-BAL-2021'!S621+'RA-TRIAL-BAL-2021'!S621+'DES-TRIAL-BAL-2021'!S621+'DMP-TRIAL-BAL-2021'!S621</f>
        <v>0</v>
      </c>
      <c r="AA621" s="347">
        <f>+'NF-KSF-TRIAL-BAL-2021'!T621+'RA-TRIAL-BAL-2021'!T621+'DES-TRIAL-BAL-2021'!T621+'DMP-TRIAL-BAL-2021'!T621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134941.62</v>
      </c>
      <c r="AO621" s="27">
        <f t="shared" si="315"/>
        <v>0</v>
      </c>
      <c r="AP621" s="28">
        <f t="shared" si="318"/>
        <v>134941.62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+'NF-KSF-TRIAL-BAL-2021'!O622+'RA-TRIAL-BAL-2021'!O622+'DES-TRIAL-BAL-2021'!O622+'DMP-TRIAL-BAL-2021'!O622</f>
        <v>0</v>
      </c>
      <c r="W622" s="529">
        <f>+'NF-KSF-TRIAL-BAL-2021'!P622+'RA-TRIAL-BAL-2021'!P622+'DES-TRIAL-BAL-2021'!P622+'DMP-TRIAL-BAL-2021'!P622</f>
        <v>0</v>
      </c>
      <c r="X622" s="528">
        <f>+'NF-KSF-TRIAL-BAL-2021'!Q622+'RA-TRIAL-BAL-2021'!Q622+'DES-TRIAL-BAL-2021'!Q622+'DMP-TRIAL-BAL-2021'!Q622</f>
        <v>0</v>
      </c>
      <c r="Y622" s="529">
        <f>+'NF-KSF-TRIAL-BAL-2021'!R622+'RA-TRIAL-BAL-2021'!R622+'DES-TRIAL-BAL-2021'!R622+'DMP-TRIAL-BAL-2021'!R622</f>
        <v>0</v>
      </c>
      <c r="Z622" s="528">
        <f>+'NF-KSF-TRIAL-BAL-2021'!S622+'RA-TRIAL-BAL-2021'!S622+'DES-TRIAL-BAL-2021'!S622+'DMP-TRIAL-BAL-2021'!S622</f>
        <v>0</v>
      </c>
      <c r="AA622" s="347">
        <f>+'NF-KSF-TRIAL-BAL-2021'!T622+'RA-TRIAL-BAL-2021'!T622+'DES-TRIAL-BAL-2021'!T622+'DMP-TRIAL-BAL-2021'!T622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+'NF-KSF-TRIAL-BAL-2021'!O623+'RA-TRIAL-BAL-2021'!O623+'DES-TRIAL-BAL-2021'!O623+'DMP-TRIAL-BAL-2021'!O623</f>
        <v>0</v>
      </c>
      <c r="W623" s="529">
        <f>+'NF-KSF-TRIAL-BAL-2021'!P623+'RA-TRIAL-BAL-2021'!P623+'DES-TRIAL-BAL-2021'!P623+'DMP-TRIAL-BAL-2021'!P623</f>
        <v>0</v>
      </c>
      <c r="X623" s="528">
        <f>+'NF-KSF-TRIAL-BAL-2021'!Q623+'RA-TRIAL-BAL-2021'!Q623+'DES-TRIAL-BAL-2021'!Q623+'DMP-TRIAL-BAL-2021'!Q623</f>
        <v>0</v>
      </c>
      <c r="Y623" s="529">
        <f>+'NF-KSF-TRIAL-BAL-2021'!R623+'RA-TRIAL-BAL-2021'!R623+'DES-TRIAL-BAL-2021'!R623+'DMP-TRIAL-BAL-2021'!R623</f>
        <v>0</v>
      </c>
      <c r="Z623" s="528">
        <f>+'NF-KSF-TRIAL-BAL-2021'!S623+'RA-TRIAL-BAL-2021'!S623+'DES-TRIAL-BAL-2021'!S623+'DMP-TRIAL-BAL-2021'!S623</f>
        <v>0</v>
      </c>
      <c r="AA623" s="347">
        <f>+'NF-KSF-TRIAL-BAL-2021'!T623+'RA-TRIAL-BAL-2021'!T623+'DES-TRIAL-BAL-2021'!T623+'DMP-TRIAL-BAL-2021'!T623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+'NF-KSF-TRIAL-BAL-2021'!O624+'RA-TRIAL-BAL-2021'!O624+'DES-TRIAL-BAL-2021'!O624+'DMP-TRIAL-BAL-2021'!O624</f>
        <v>0</v>
      </c>
      <c r="W624" s="529">
        <f>+'NF-KSF-TRIAL-BAL-2021'!P624+'RA-TRIAL-BAL-2021'!P624+'DES-TRIAL-BAL-2021'!P624+'DMP-TRIAL-BAL-2021'!P624</f>
        <v>0</v>
      </c>
      <c r="X624" s="528">
        <f>+'NF-KSF-TRIAL-BAL-2021'!Q624+'RA-TRIAL-BAL-2021'!Q624+'DES-TRIAL-BAL-2021'!Q624+'DMP-TRIAL-BAL-2021'!Q624</f>
        <v>0</v>
      </c>
      <c r="Y624" s="529">
        <f>+'NF-KSF-TRIAL-BAL-2021'!R624+'RA-TRIAL-BAL-2021'!R624+'DES-TRIAL-BAL-2021'!R624+'DMP-TRIAL-BAL-2021'!R624</f>
        <v>0</v>
      </c>
      <c r="Z624" s="528">
        <f>+'NF-KSF-TRIAL-BAL-2021'!S624+'RA-TRIAL-BAL-2021'!S624+'DES-TRIAL-BAL-2021'!S624+'DMP-TRIAL-BAL-2021'!S624</f>
        <v>0</v>
      </c>
      <c r="AA624" s="347">
        <f>+'NF-KSF-TRIAL-BAL-2021'!T624+'RA-TRIAL-BAL-2021'!T624+'DES-TRIAL-BAL-2021'!T624+'DMP-TRIAL-BAL-2021'!T624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+'NF-KSF-TRIAL-BAL-2021'!O625+'RA-TRIAL-BAL-2021'!O625+'DES-TRIAL-BAL-2021'!O625+'DMP-TRIAL-BAL-2021'!O625</f>
        <v>0</v>
      </c>
      <c r="W625" s="529">
        <f>+'NF-KSF-TRIAL-BAL-2021'!P625+'RA-TRIAL-BAL-2021'!P625+'DES-TRIAL-BAL-2021'!P625+'DMP-TRIAL-BAL-2021'!P625</f>
        <v>0</v>
      </c>
      <c r="X625" s="528">
        <f>+'NF-KSF-TRIAL-BAL-2021'!Q625+'RA-TRIAL-BAL-2021'!Q625+'DES-TRIAL-BAL-2021'!Q625+'DMP-TRIAL-BAL-2021'!Q625</f>
        <v>0</v>
      </c>
      <c r="Y625" s="529">
        <f>+'NF-KSF-TRIAL-BAL-2021'!R625+'RA-TRIAL-BAL-2021'!R625+'DES-TRIAL-BAL-2021'!R625+'DMP-TRIAL-BAL-2021'!R625</f>
        <v>0</v>
      </c>
      <c r="Z625" s="528">
        <f>+'NF-KSF-TRIAL-BAL-2021'!S625+'RA-TRIAL-BAL-2021'!S625+'DES-TRIAL-BAL-2021'!S625+'DMP-TRIAL-BAL-2021'!S625</f>
        <v>0</v>
      </c>
      <c r="AA625" s="347">
        <f>+'NF-KSF-TRIAL-BAL-2021'!T625+'RA-TRIAL-BAL-2021'!T625+'DES-TRIAL-BAL-2021'!T625+'DMP-TRIAL-BAL-2021'!T625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+'NF-KSF-TRIAL-BAL-2021'!O626+'RA-TRIAL-BAL-2021'!O626+'DES-TRIAL-BAL-2021'!O626+'DMP-TRIAL-BAL-2021'!O626</f>
        <v>0</v>
      </c>
      <c r="W626" s="529">
        <f>+'NF-KSF-TRIAL-BAL-2021'!P626+'RA-TRIAL-BAL-2021'!P626+'DES-TRIAL-BAL-2021'!P626+'DMP-TRIAL-BAL-2021'!P626</f>
        <v>0</v>
      </c>
      <c r="X626" s="528">
        <f>+'NF-KSF-TRIAL-BAL-2021'!Q626+'RA-TRIAL-BAL-2021'!Q626+'DES-TRIAL-BAL-2021'!Q626+'DMP-TRIAL-BAL-2021'!Q626</f>
        <v>0</v>
      </c>
      <c r="Y626" s="529">
        <f>+'NF-KSF-TRIAL-BAL-2021'!R626+'RA-TRIAL-BAL-2021'!R626+'DES-TRIAL-BAL-2021'!R626+'DMP-TRIAL-BAL-2021'!R626</f>
        <v>0</v>
      </c>
      <c r="Z626" s="528">
        <f>+'NF-KSF-TRIAL-BAL-2021'!S626+'RA-TRIAL-BAL-2021'!S626+'DES-TRIAL-BAL-2021'!S626+'DMP-TRIAL-BAL-2021'!S626</f>
        <v>0</v>
      </c>
      <c r="AA626" s="347">
        <f>+'NF-KSF-TRIAL-BAL-2021'!T626+'RA-TRIAL-BAL-2021'!T626+'DES-TRIAL-BAL-2021'!T626+'DMP-TRIAL-BAL-2021'!T626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+'NF-KSF-TRIAL-BAL-2021'!O627+'RA-TRIAL-BAL-2021'!O627+'DES-TRIAL-BAL-2021'!O627+'DMP-TRIAL-BAL-2021'!O627</f>
        <v>0</v>
      </c>
      <c r="W627" s="529">
        <f>+'NF-KSF-TRIAL-BAL-2021'!P627+'RA-TRIAL-BAL-2021'!P627+'DES-TRIAL-BAL-2021'!P627+'DMP-TRIAL-BAL-2021'!P627</f>
        <v>0</v>
      </c>
      <c r="X627" s="528">
        <f>+'NF-KSF-TRIAL-BAL-2021'!Q627+'RA-TRIAL-BAL-2021'!Q627+'DES-TRIAL-BAL-2021'!Q627+'DMP-TRIAL-BAL-2021'!Q627</f>
        <v>0</v>
      </c>
      <c r="Y627" s="529">
        <f>+'NF-KSF-TRIAL-BAL-2021'!R627+'RA-TRIAL-BAL-2021'!R627+'DES-TRIAL-BAL-2021'!R627+'DMP-TRIAL-BAL-2021'!R627</f>
        <v>0</v>
      </c>
      <c r="Z627" s="528">
        <f>+'NF-KSF-TRIAL-BAL-2021'!S627+'RA-TRIAL-BAL-2021'!S627+'DES-TRIAL-BAL-2021'!S627+'DMP-TRIAL-BAL-2021'!S627</f>
        <v>0</v>
      </c>
      <c r="AA627" s="347">
        <f>+'NF-KSF-TRIAL-BAL-2021'!T627+'RA-TRIAL-BAL-2021'!T627+'DES-TRIAL-BAL-2021'!T627+'DMP-TRIAL-BAL-2021'!T627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+'NF-KSF-TRIAL-BAL-2021'!O628+'RA-TRIAL-BAL-2021'!O628+'DES-TRIAL-BAL-2021'!O628+'DMP-TRIAL-BAL-2021'!O628</f>
        <v>0</v>
      </c>
      <c r="W628" s="529">
        <f>+'NF-KSF-TRIAL-BAL-2021'!P628+'RA-TRIAL-BAL-2021'!P628+'DES-TRIAL-BAL-2021'!P628+'DMP-TRIAL-BAL-2021'!P628</f>
        <v>0</v>
      </c>
      <c r="X628" s="528">
        <f>+'NF-KSF-TRIAL-BAL-2021'!Q628+'RA-TRIAL-BAL-2021'!Q628+'DES-TRIAL-BAL-2021'!Q628+'DMP-TRIAL-BAL-2021'!Q628</f>
        <v>0</v>
      </c>
      <c r="Y628" s="529">
        <f>+'NF-KSF-TRIAL-BAL-2021'!R628+'RA-TRIAL-BAL-2021'!R628+'DES-TRIAL-BAL-2021'!R628+'DMP-TRIAL-BAL-2021'!R628</f>
        <v>0</v>
      </c>
      <c r="Z628" s="528">
        <f>+'NF-KSF-TRIAL-BAL-2021'!S628+'RA-TRIAL-BAL-2021'!S628+'DES-TRIAL-BAL-2021'!S628+'DMP-TRIAL-BAL-2021'!S628</f>
        <v>0</v>
      </c>
      <c r="AA628" s="347">
        <f>+'NF-KSF-TRIAL-BAL-2021'!T628+'RA-TRIAL-BAL-2021'!T628+'DES-TRIAL-BAL-2021'!T628+'DMP-TRIAL-BAL-2021'!T628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+'NF-KSF-TRIAL-BAL-2021'!O629+'RA-TRIAL-BAL-2021'!O629+'DES-TRIAL-BAL-2021'!O629+'DMP-TRIAL-BAL-2021'!O629</f>
        <v>0</v>
      </c>
      <c r="W629" s="529">
        <f>+'NF-KSF-TRIAL-BAL-2021'!P629+'RA-TRIAL-BAL-2021'!P629+'DES-TRIAL-BAL-2021'!P629+'DMP-TRIAL-BAL-2021'!P629</f>
        <v>0</v>
      </c>
      <c r="X629" s="528">
        <f>+'NF-KSF-TRIAL-BAL-2021'!Q629+'RA-TRIAL-BAL-2021'!Q629+'DES-TRIAL-BAL-2021'!Q629+'DMP-TRIAL-BAL-2021'!Q629</f>
        <v>0</v>
      </c>
      <c r="Y629" s="529">
        <f>+'NF-KSF-TRIAL-BAL-2021'!R629+'RA-TRIAL-BAL-2021'!R629+'DES-TRIAL-BAL-2021'!R629+'DMP-TRIAL-BAL-2021'!R629</f>
        <v>0</v>
      </c>
      <c r="Z629" s="528">
        <f>+'NF-KSF-TRIAL-BAL-2021'!S629+'RA-TRIAL-BAL-2021'!S629+'DES-TRIAL-BAL-2021'!S629+'DMP-TRIAL-BAL-2021'!S629</f>
        <v>0</v>
      </c>
      <c r="AA629" s="347">
        <f>+'NF-KSF-TRIAL-BAL-2021'!T629+'RA-TRIAL-BAL-2021'!T629+'DES-TRIAL-BAL-2021'!T629+'DMP-TRIAL-BAL-2021'!T629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+'NF-KSF-TRIAL-BAL-2021'!O630+'RA-TRIAL-BAL-2021'!O630+'DES-TRIAL-BAL-2021'!O630+'DMP-TRIAL-BAL-2021'!O630</f>
        <v>0</v>
      </c>
      <c r="W630" s="529">
        <f>+'NF-KSF-TRIAL-BAL-2021'!P630+'RA-TRIAL-BAL-2021'!P630+'DES-TRIAL-BAL-2021'!P630+'DMP-TRIAL-BAL-2021'!P630</f>
        <v>0</v>
      </c>
      <c r="X630" s="528">
        <f>+'NF-KSF-TRIAL-BAL-2021'!Q630+'RA-TRIAL-BAL-2021'!Q630+'DES-TRIAL-BAL-2021'!Q630+'DMP-TRIAL-BAL-2021'!Q630</f>
        <v>0</v>
      </c>
      <c r="Y630" s="529">
        <f>+'NF-KSF-TRIAL-BAL-2021'!R630+'RA-TRIAL-BAL-2021'!R630+'DES-TRIAL-BAL-2021'!R630+'DMP-TRIAL-BAL-2021'!R630</f>
        <v>0</v>
      </c>
      <c r="Z630" s="528">
        <f>+'NF-KSF-TRIAL-BAL-2021'!S630+'RA-TRIAL-BAL-2021'!S630+'DES-TRIAL-BAL-2021'!S630+'DMP-TRIAL-BAL-2021'!S630</f>
        <v>0</v>
      </c>
      <c r="AA630" s="347">
        <f>+'NF-KSF-TRIAL-BAL-2021'!T630+'RA-TRIAL-BAL-2021'!T630+'DES-TRIAL-BAL-2021'!T630+'DMP-TRIAL-BAL-2021'!T630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+'NF-KSF-TRIAL-BAL-2021'!O631+'RA-TRIAL-BAL-2021'!O631+'DES-TRIAL-BAL-2021'!O631+'DMP-TRIAL-BAL-2021'!O631</f>
        <v>0</v>
      </c>
      <c r="W631" s="529">
        <f>+'NF-KSF-TRIAL-BAL-2021'!P631+'RA-TRIAL-BAL-2021'!P631+'DES-TRIAL-BAL-2021'!P631+'DMP-TRIAL-BAL-2021'!P631</f>
        <v>0</v>
      </c>
      <c r="X631" s="528">
        <f>+'NF-KSF-TRIAL-BAL-2021'!Q631+'RA-TRIAL-BAL-2021'!Q631+'DES-TRIAL-BAL-2021'!Q631+'DMP-TRIAL-BAL-2021'!Q631</f>
        <v>0</v>
      </c>
      <c r="Y631" s="529">
        <f>+'NF-KSF-TRIAL-BAL-2021'!R631+'RA-TRIAL-BAL-2021'!R631+'DES-TRIAL-BAL-2021'!R631+'DMP-TRIAL-BAL-2021'!R631</f>
        <v>0</v>
      </c>
      <c r="Z631" s="528">
        <f>+'NF-KSF-TRIAL-BAL-2021'!S631+'RA-TRIAL-BAL-2021'!S631+'DES-TRIAL-BAL-2021'!S631+'DMP-TRIAL-BAL-2021'!S631</f>
        <v>0</v>
      </c>
      <c r="AA631" s="347">
        <f>+'NF-KSF-TRIAL-BAL-2021'!T631+'RA-TRIAL-BAL-2021'!T631+'DES-TRIAL-BAL-2021'!T631+'DMP-TRIAL-BAL-2021'!T631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+'NF-KSF-TRIAL-BAL-2021'!O632+'RA-TRIAL-BAL-2021'!O632+'DES-TRIAL-BAL-2021'!O632+'DMP-TRIAL-BAL-2021'!O632</f>
        <v>0</v>
      </c>
      <c r="W632" s="529">
        <f>+'NF-KSF-TRIAL-BAL-2021'!P632+'RA-TRIAL-BAL-2021'!P632+'DES-TRIAL-BAL-2021'!P632+'DMP-TRIAL-BAL-2021'!P632</f>
        <v>0</v>
      </c>
      <c r="X632" s="528">
        <f>+'NF-KSF-TRIAL-BAL-2021'!Q632+'RA-TRIAL-BAL-2021'!Q632+'DES-TRIAL-BAL-2021'!Q632+'DMP-TRIAL-BAL-2021'!Q632</f>
        <v>0</v>
      </c>
      <c r="Y632" s="529">
        <f>+'NF-KSF-TRIAL-BAL-2021'!R632+'RA-TRIAL-BAL-2021'!R632+'DES-TRIAL-BAL-2021'!R632+'DMP-TRIAL-BAL-2021'!R632</f>
        <v>0</v>
      </c>
      <c r="Z632" s="528">
        <f>+'NF-KSF-TRIAL-BAL-2021'!S632+'RA-TRIAL-BAL-2021'!S632+'DES-TRIAL-BAL-2021'!S632+'DMP-TRIAL-BAL-2021'!S632</f>
        <v>0</v>
      </c>
      <c r="AA632" s="347">
        <f>+'NF-KSF-TRIAL-BAL-2021'!T632+'RA-TRIAL-BAL-2021'!T632+'DES-TRIAL-BAL-2021'!T632+'DMP-TRIAL-BAL-2021'!T632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+'NF-KSF-TRIAL-BAL-2021'!O633+'RA-TRIAL-BAL-2021'!O633+'DES-TRIAL-BAL-2021'!O633+'DMP-TRIAL-BAL-2021'!O633</f>
        <v>0</v>
      </c>
      <c r="W633" s="529">
        <f>+'NF-KSF-TRIAL-BAL-2021'!P633+'RA-TRIAL-BAL-2021'!P633+'DES-TRIAL-BAL-2021'!P633+'DMP-TRIAL-BAL-2021'!P633</f>
        <v>0</v>
      </c>
      <c r="X633" s="528">
        <f>+'NF-KSF-TRIAL-BAL-2021'!Q633+'RA-TRIAL-BAL-2021'!Q633+'DES-TRIAL-BAL-2021'!Q633+'DMP-TRIAL-BAL-2021'!Q633</f>
        <v>0</v>
      </c>
      <c r="Y633" s="529">
        <f>+'NF-KSF-TRIAL-BAL-2021'!R633+'RA-TRIAL-BAL-2021'!R633+'DES-TRIAL-BAL-2021'!R633+'DMP-TRIAL-BAL-2021'!R633</f>
        <v>0</v>
      </c>
      <c r="Z633" s="528">
        <f>+'NF-KSF-TRIAL-BAL-2021'!S633+'RA-TRIAL-BAL-2021'!S633+'DES-TRIAL-BAL-2021'!S633+'DMP-TRIAL-BAL-2021'!S633</f>
        <v>0</v>
      </c>
      <c r="AA633" s="347">
        <f>+'NF-KSF-TRIAL-BAL-2021'!T633+'RA-TRIAL-BAL-2021'!T633+'DES-TRIAL-BAL-2021'!T633+'DMP-TRIAL-BAL-2021'!T633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/>
      <c r="R634" s="324">
        <v>5000</v>
      </c>
      <c r="S634" s="27">
        <f t="shared" si="309"/>
        <v>0</v>
      </c>
      <c r="T634" s="28">
        <f t="shared" si="316"/>
        <v>5000</v>
      </c>
      <c r="U634" s="51"/>
      <c r="V634" s="541">
        <f>+'NF-KSF-TRIAL-BAL-2021'!O634+'RA-TRIAL-BAL-2021'!O634+'DES-TRIAL-BAL-2021'!O634+'DMP-TRIAL-BAL-2021'!O634</f>
        <v>0</v>
      </c>
      <c r="W634" s="529">
        <f>+'NF-KSF-TRIAL-BAL-2021'!P634+'RA-TRIAL-BAL-2021'!P634+'DES-TRIAL-BAL-2021'!P634+'DMP-TRIAL-BAL-2021'!P634</f>
        <v>0</v>
      </c>
      <c r="X634" s="528">
        <f>+'NF-KSF-TRIAL-BAL-2021'!Q634+'RA-TRIAL-BAL-2021'!Q634+'DES-TRIAL-BAL-2021'!Q634+'DMP-TRIAL-BAL-2021'!Q634</f>
        <v>0</v>
      </c>
      <c r="Y634" s="529">
        <f>+'NF-KSF-TRIAL-BAL-2021'!R634+'RA-TRIAL-BAL-2021'!R634+'DES-TRIAL-BAL-2021'!R634+'DMP-TRIAL-BAL-2021'!R634</f>
        <v>0</v>
      </c>
      <c r="Z634" s="528">
        <f>+'NF-KSF-TRIAL-BAL-2021'!S634+'RA-TRIAL-BAL-2021'!S634+'DES-TRIAL-BAL-2021'!S634+'DMP-TRIAL-BAL-2021'!S634</f>
        <v>0</v>
      </c>
      <c r="AA634" s="347">
        <f>+'NF-KSF-TRIAL-BAL-2021'!T634+'RA-TRIAL-BAL-2021'!T634+'DES-TRIAL-BAL-2021'!T634+'DMP-TRIAL-BAL-2021'!T634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5000</v>
      </c>
      <c r="AO634" s="27">
        <f t="shared" si="315"/>
        <v>0</v>
      </c>
      <c r="AP634" s="28">
        <f t="shared" si="318"/>
        <v>5000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+'NF-KSF-TRIAL-BAL-2021'!O635+'RA-TRIAL-BAL-2021'!O635+'DES-TRIAL-BAL-2021'!O635+'DMP-TRIAL-BAL-2021'!O635</f>
        <v>0</v>
      </c>
      <c r="W635" s="529">
        <f>+'NF-KSF-TRIAL-BAL-2021'!P635+'RA-TRIAL-BAL-2021'!P635+'DES-TRIAL-BAL-2021'!P635+'DMP-TRIAL-BAL-2021'!P635</f>
        <v>0</v>
      </c>
      <c r="X635" s="528">
        <f>+'NF-KSF-TRIAL-BAL-2021'!Q635+'RA-TRIAL-BAL-2021'!Q635+'DES-TRIAL-BAL-2021'!Q635+'DMP-TRIAL-BAL-2021'!Q635</f>
        <v>0</v>
      </c>
      <c r="Y635" s="529">
        <f>+'NF-KSF-TRIAL-BAL-2021'!R635+'RA-TRIAL-BAL-2021'!R635+'DES-TRIAL-BAL-2021'!R635+'DMP-TRIAL-BAL-2021'!R635</f>
        <v>0</v>
      </c>
      <c r="Z635" s="528">
        <f>+'NF-KSF-TRIAL-BAL-2021'!S635+'RA-TRIAL-BAL-2021'!S635+'DES-TRIAL-BAL-2021'!S635+'DMP-TRIAL-BAL-2021'!S635</f>
        <v>0</v>
      </c>
      <c r="AA635" s="347">
        <f>+'NF-KSF-TRIAL-BAL-2021'!T635+'RA-TRIAL-BAL-2021'!T635+'DES-TRIAL-BAL-2021'!T635+'DMP-TRIAL-BAL-2021'!T635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+'NF-KSF-TRIAL-BAL-2021'!O636+'RA-TRIAL-BAL-2021'!O636+'DES-TRIAL-BAL-2021'!O636+'DMP-TRIAL-BAL-2021'!O636</f>
        <v>0</v>
      </c>
      <c r="W636" s="529">
        <f>+'NF-KSF-TRIAL-BAL-2021'!P636+'RA-TRIAL-BAL-2021'!P636+'DES-TRIAL-BAL-2021'!P636+'DMP-TRIAL-BAL-2021'!P636</f>
        <v>0</v>
      </c>
      <c r="X636" s="528">
        <f>+'NF-KSF-TRIAL-BAL-2021'!Q636+'RA-TRIAL-BAL-2021'!Q636+'DES-TRIAL-BAL-2021'!Q636+'DMP-TRIAL-BAL-2021'!Q636</f>
        <v>0</v>
      </c>
      <c r="Y636" s="529">
        <f>+'NF-KSF-TRIAL-BAL-2021'!R636+'RA-TRIAL-BAL-2021'!R636+'DES-TRIAL-BAL-2021'!R636+'DMP-TRIAL-BAL-2021'!R636</f>
        <v>0</v>
      </c>
      <c r="Z636" s="528">
        <f>+'NF-KSF-TRIAL-BAL-2021'!S636+'RA-TRIAL-BAL-2021'!S636+'DES-TRIAL-BAL-2021'!S636+'DMP-TRIAL-BAL-2021'!S636</f>
        <v>0</v>
      </c>
      <c r="AA636" s="347">
        <f>+'NF-KSF-TRIAL-BAL-2021'!T636+'RA-TRIAL-BAL-2021'!T636+'DES-TRIAL-BAL-2021'!T636+'DMP-TRIAL-BAL-2021'!T636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+'NF-KSF-TRIAL-BAL-2021'!O637+'RA-TRIAL-BAL-2021'!O637+'DES-TRIAL-BAL-2021'!O637+'DMP-TRIAL-BAL-2021'!O637</f>
        <v>0</v>
      </c>
      <c r="W637" s="529">
        <f>+'NF-KSF-TRIAL-BAL-2021'!P637+'RA-TRIAL-BAL-2021'!P637+'DES-TRIAL-BAL-2021'!P637+'DMP-TRIAL-BAL-2021'!P637</f>
        <v>0</v>
      </c>
      <c r="X637" s="528">
        <f>+'NF-KSF-TRIAL-BAL-2021'!Q637+'RA-TRIAL-BAL-2021'!Q637+'DES-TRIAL-BAL-2021'!Q637+'DMP-TRIAL-BAL-2021'!Q637</f>
        <v>0</v>
      </c>
      <c r="Y637" s="529">
        <f>+'NF-KSF-TRIAL-BAL-2021'!R637+'RA-TRIAL-BAL-2021'!R637+'DES-TRIAL-BAL-2021'!R637+'DMP-TRIAL-BAL-2021'!R637</f>
        <v>0</v>
      </c>
      <c r="Z637" s="528">
        <f>+'NF-KSF-TRIAL-BAL-2021'!S637+'RA-TRIAL-BAL-2021'!S637+'DES-TRIAL-BAL-2021'!S637+'DMP-TRIAL-BAL-2021'!S637</f>
        <v>0</v>
      </c>
      <c r="AA637" s="347">
        <f>+'NF-KSF-TRIAL-BAL-2021'!T637+'RA-TRIAL-BAL-2021'!T637+'DES-TRIAL-BAL-2021'!T637+'DMP-TRIAL-BAL-2021'!T637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+'NF-KSF-TRIAL-BAL-2021'!O638+'RA-TRIAL-BAL-2021'!O638+'DES-TRIAL-BAL-2021'!O638+'DMP-TRIAL-BAL-2021'!O638</f>
        <v>0</v>
      </c>
      <c r="W638" s="529">
        <f>+'NF-KSF-TRIAL-BAL-2021'!P638+'RA-TRIAL-BAL-2021'!P638+'DES-TRIAL-BAL-2021'!P638+'DMP-TRIAL-BAL-2021'!P638</f>
        <v>0</v>
      </c>
      <c r="X638" s="528">
        <f>+'NF-KSF-TRIAL-BAL-2021'!Q638+'RA-TRIAL-BAL-2021'!Q638+'DES-TRIAL-BAL-2021'!Q638+'DMP-TRIAL-BAL-2021'!Q638</f>
        <v>0</v>
      </c>
      <c r="Y638" s="529">
        <f>+'NF-KSF-TRIAL-BAL-2021'!R638+'RA-TRIAL-BAL-2021'!R638+'DES-TRIAL-BAL-2021'!R638+'DMP-TRIAL-BAL-2021'!R638</f>
        <v>0</v>
      </c>
      <c r="Z638" s="528">
        <f>+'NF-KSF-TRIAL-BAL-2021'!S638+'RA-TRIAL-BAL-2021'!S638+'DES-TRIAL-BAL-2021'!S638+'DMP-TRIAL-BAL-2021'!S638</f>
        <v>0</v>
      </c>
      <c r="AA638" s="347">
        <f>+'NF-KSF-TRIAL-BAL-2021'!T638+'RA-TRIAL-BAL-2021'!T638+'DES-TRIAL-BAL-2021'!T638+'DMP-TRIAL-BAL-2021'!T638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+'NF-KSF-TRIAL-BAL-2021'!O639+'RA-TRIAL-BAL-2021'!O639+'DES-TRIAL-BAL-2021'!O639+'DMP-TRIAL-BAL-2021'!O639</f>
        <v>0</v>
      </c>
      <c r="W639" s="529">
        <f>+'NF-KSF-TRIAL-BAL-2021'!P639+'RA-TRIAL-BAL-2021'!P639+'DES-TRIAL-BAL-2021'!P639+'DMP-TRIAL-BAL-2021'!P639</f>
        <v>0</v>
      </c>
      <c r="X639" s="528">
        <f>+'NF-KSF-TRIAL-BAL-2021'!Q639+'RA-TRIAL-BAL-2021'!Q639+'DES-TRIAL-BAL-2021'!Q639+'DMP-TRIAL-BAL-2021'!Q639</f>
        <v>0</v>
      </c>
      <c r="Y639" s="529">
        <f>+'NF-KSF-TRIAL-BAL-2021'!R639+'RA-TRIAL-BAL-2021'!R639+'DES-TRIAL-BAL-2021'!R639+'DMP-TRIAL-BAL-2021'!R639</f>
        <v>0</v>
      </c>
      <c r="Z639" s="528">
        <f>+'NF-KSF-TRIAL-BAL-2021'!S639+'RA-TRIAL-BAL-2021'!S639+'DES-TRIAL-BAL-2021'!S639+'DMP-TRIAL-BAL-2021'!S639</f>
        <v>0</v>
      </c>
      <c r="AA639" s="347">
        <f>+'NF-KSF-TRIAL-BAL-2021'!T639+'RA-TRIAL-BAL-2021'!T639+'DES-TRIAL-BAL-2021'!T639+'DMP-TRIAL-BAL-2021'!T639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91">
        <v>7170</v>
      </c>
      <c r="B640" s="2292" t="s">
        <v>625</v>
      </c>
      <c r="C640" s="2303"/>
      <c r="D640" s="2303"/>
      <c r="E640" s="2303"/>
      <c r="F640" s="2303"/>
      <c r="G640" s="2303"/>
      <c r="H640" s="2303"/>
      <c r="I640" s="2303"/>
      <c r="J640" s="2303"/>
      <c r="K640" s="2303"/>
      <c r="L640" s="2293"/>
      <c r="M640" s="51" t="s">
        <v>265</v>
      </c>
      <c r="N640" s="2299">
        <f t="shared" si="308"/>
        <v>7170</v>
      </c>
      <c r="O640" s="2301">
        <v>0</v>
      </c>
      <c r="P640" s="2295">
        <v>0</v>
      </c>
      <c r="Q640" s="2296"/>
      <c r="R640" s="2297"/>
      <c r="S640" s="2296">
        <f>+IF($C$8=9900,+IF(ABS(+O640+Q640)&gt;=ABS(P640+R640),+O640-P640+Q640-R640,0),0)</f>
        <v>0</v>
      </c>
      <c r="T640" s="2302">
        <f>+IF($C$8=9900,+IF(ABS(+O640+Q640)&lt;=ABS(P640+R640),-O640+P640-Q640+R640,0),0)</f>
        <v>0</v>
      </c>
      <c r="U640" s="51"/>
      <c r="V640" s="546">
        <f>+'NF-KSF-TRIAL-BAL-2021'!O640+'RA-TRIAL-BAL-2021'!O640+'DES-TRIAL-BAL-2021'!O640+'DMP-TRIAL-BAL-2021'!O640</f>
        <v>0</v>
      </c>
      <c r="W640" s="536">
        <f>+'NF-KSF-TRIAL-BAL-2021'!P640+'RA-TRIAL-BAL-2021'!P640+'DES-TRIAL-BAL-2021'!P640+'DMP-TRIAL-BAL-2021'!P640</f>
        <v>0</v>
      </c>
      <c r="X640" s="535">
        <f>+'NF-KSF-TRIAL-BAL-2021'!Q640+'RA-TRIAL-BAL-2021'!Q640+'DES-TRIAL-BAL-2021'!Q640+'DMP-TRIAL-BAL-2021'!Q640</f>
        <v>0</v>
      </c>
      <c r="Y640" s="536">
        <f>+'NF-KSF-TRIAL-BAL-2021'!R640+'RA-TRIAL-BAL-2021'!R640+'DES-TRIAL-BAL-2021'!R640+'DMP-TRIAL-BAL-2021'!R640</f>
        <v>0</v>
      </c>
      <c r="Z640" s="535">
        <f>+'NF-KSF-TRIAL-BAL-2021'!S640+'RA-TRIAL-BAL-2021'!S640+'DES-TRIAL-BAL-2021'!S640+'DMP-TRIAL-BAL-2021'!S640</f>
        <v>0</v>
      </c>
      <c r="AA640" s="537">
        <f>+'NF-KSF-TRIAL-BAL-2021'!T640+'RA-TRIAL-BAL-2021'!T640+'DES-TRIAL-BAL-2021'!T640+'DMP-TRIAL-BAL-2021'!T640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>
        <v>1139.17</v>
      </c>
      <c r="R641" s="324"/>
      <c r="S641" s="27">
        <f t="shared" ref="S641:S666" si="320">+IF(ABS(+O641+Q641)&gt;=ABS(P641+R641),+O641-P641+Q641-R641,0)</f>
        <v>1139.17</v>
      </c>
      <c r="T641" s="28">
        <f t="shared" ref="T641:T666" si="321">+IF(ABS(+O641+Q641)&lt;=ABS(P641+R641),-O641+P641-Q641+R641,0)</f>
        <v>0</v>
      </c>
      <c r="U641" s="51"/>
      <c r="V641" s="541">
        <f>+'NF-KSF-TRIAL-BAL-2021'!O641+'RA-TRIAL-BAL-2021'!O641+'DES-TRIAL-BAL-2021'!O641+'DMP-TRIAL-BAL-2021'!O641</f>
        <v>0</v>
      </c>
      <c r="W641" s="529">
        <f>+'NF-KSF-TRIAL-BAL-2021'!P641+'RA-TRIAL-BAL-2021'!P641+'DES-TRIAL-BAL-2021'!P641+'DMP-TRIAL-BAL-2021'!P641</f>
        <v>0</v>
      </c>
      <c r="X641" s="528">
        <f>+'NF-KSF-TRIAL-BAL-2021'!Q641+'RA-TRIAL-BAL-2021'!Q641+'DES-TRIAL-BAL-2021'!Q641+'DMP-TRIAL-BAL-2021'!Q641</f>
        <v>0</v>
      </c>
      <c r="Y641" s="529">
        <f>+'NF-KSF-TRIAL-BAL-2021'!R641+'RA-TRIAL-BAL-2021'!R641+'DES-TRIAL-BAL-2021'!R641+'DMP-TRIAL-BAL-2021'!R641</f>
        <v>0</v>
      </c>
      <c r="Z641" s="528">
        <f>+'NF-KSF-TRIAL-BAL-2021'!S641+'RA-TRIAL-BAL-2021'!S641+'DES-TRIAL-BAL-2021'!S641+'DMP-TRIAL-BAL-2021'!S641</f>
        <v>0</v>
      </c>
      <c r="AA641" s="347">
        <f>+'NF-KSF-TRIAL-BAL-2021'!T641+'RA-TRIAL-BAL-2021'!T641+'DES-TRIAL-BAL-2021'!T641+'DMP-TRIAL-BAL-2021'!T641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1139.17</v>
      </c>
      <c r="AN641" s="970">
        <f t="shared" si="324"/>
        <v>0</v>
      </c>
      <c r="AO641" s="27">
        <f t="shared" si="315"/>
        <v>1139.17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+'NF-KSF-TRIAL-BAL-2021'!O642+'RA-TRIAL-BAL-2021'!O642+'DES-TRIAL-BAL-2021'!O642+'DMP-TRIAL-BAL-2021'!O642</f>
        <v>0</v>
      </c>
      <c r="W642" s="529">
        <f>+'NF-KSF-TRIAL-BAL-2021'!P642+'RA-TRIAL-BAL-2021'!P642+'DES-TRIAL-BAL-2021'!P642+'DMP-TRIAL-BAL-2021'!P642</f>
        <v>0</v>
      </c>
      <c r="X642" s="528">
        <f>+'NF-KSF-TRIAL-BAL-2021'!Q642+'RA-TRIAL-BAL-2021'!Q642+'DES-TRIAL-BAL-2021'!Q642+'DMP-TRIAL-BAL-2021'!Q642</f>
        <v>0</v>
      </c>
      <c r="Y642" s="529">
        <f>+'NF-KSF-TRIAL-BAL-2021'!R642+'RA-TRIAL-BAL-2021'!R642+'DES-TRIAL-BAL-2021'!R642+'DMP-TRIAL-BAL-2021'!R642</f>
        <v>0</v>
      </c>
      <c r="Z642" s="528">
        <f>+'NF-KSF-TRIAL-BAL-2021'!S642+'RA-TRIAL-BAL-2021'!S642+'DES-TRIAL-BAL-2021'!S642+'DMP-TRIAL-BAL-2021'!S642</f>
        <v>0</v>
      </c>
      <c r="AA642" s="347">
        <f>+'NF-KSF-TRIAL-BAL-2021'!T642+'RA-TRIAL-BAL-2021'!T642+'DES-TRIAL-BAL-2021'!T642+'DMP-TRIAL-BAL-2021'!T642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+'NF-KSF-TRIAL-BAL-2021'!O643+'RA-TRIAL-BAL-2021'!O643+'DES-TRIAL-BAL-2021'!O643+'DMP-TRIAL-BAL-2021'!O643</f>
        <v>0</v>
      </c>
      <c r="W643" s="529">
        <f>+'NF-KSF-TRIAL-BAL-2021'!P643+'RA-TRIAL-BAL-2021'!P643+'DES-TRIAL-BAL-2021'!P643+'DMP-TRIAL-BAL-2021'!P643</f>
        <v>0</v>
      </c>
      <c r="X643" s="528">
        <f>+'NF-KSF-TRIAL-BAL-2021'!Q643+'RA-TRIAL-BAL-2021'!Q643+'DES-TRIAL-BAL-2021'!Q643+'DMP-TRIAL-BAL-2021'!Q643</f>
        <v>0</v>
      </c>
      <c r="Y643" s="529">
        <f>+'NF-KSF-TRIAL-BAL-2021'!R643+'RA-TRIAL-BAL-2021'!R643+'DES-TRIAL-BAL-2021'!R643+'DMP-TRIAL-BAL-2021'!R643</f>
        <v>0</v>
      </c>
      <c r="Z643" s="528">
        <f>+'NF-KSF-TRIAL-BAL-2021'!S643+'RA-TRIAL-BAL-2021'!S643+'DES-TRIAL-BAL-2021'!S643+'DMP-TRIAL-BAL-2021'!S643</f>
        <v>0</v>
      </c>
      <c r="AA643" s="347">
        <f>+'NF-KSF-TRIAL-BAL-2021'!T643+'RA-TRIAL-BAL-2021'!T643+'DES-TRIAL-BAL-2021'!T643+'DMP-TRIAL-BAL-2021'!T643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+'NF-KSF-TRIAL-BAL-2021'!O644+'RA-TRIAL-BAL-2021'!O644+'DES-TRIAL-BAL-2021'!O644+'DMP-TRIAL-BAL-2021'!O644</f>
        <v>0</v>
      </c>
      <c r="W644" s="529">
        <f>+'NF-KSF-TRIAL-BAL-2021'!P644+'RA-TRIAL-BAL-2021'!P644+'DES-TRIAL-BAL-2021'!P644+'DMP-TRIAL-BAL-2021'!P644</f>
        <v>0</v>
      </c>
      <c r="X644" s="528">
        <f>+'NF-KSF-TRIAL-BAL-2021'!Q644+'RA-TRIAL-BAL-2021'!Q644+'DES-TRIAL-BAL-2021'!Q644+'DMP-TRIAL-BAL-2021'!Q644</f>
        <v>0</v>
      </c>
      <c r="Y644" s="529">
        <f>+'NF-KSF-TRIAL-BAL-2021'!R644+'RA-TRIAL-BAL-2021'!R644+'DES-TRIAL-BAL-2021'!R644+'DMP-TRIAL-BAL-2021'!R644</f>
        <v>0</v>
      </c>
      <c r="Z644" s="528">
        <f>+'NF-KSF-TRIAL-BAL-2021'!S644+'RA-TRIAL-BAL-2021'!S644+'DES-TRIAL-BAL-2021'!S644+'DMP-TRIAL-BAL-2021'!S644</f>
        <v>0</v>
      </c>
      <c r="AA644" s="347">
        <f>+'NF-KSF-TRIAL-BAL-2021'!T644+'RA-TRIAL-BAL-2021'!T644+'DES-TRIAL-BAL-2021'!T644+'DMP-TRIAL-BAL-2021'!T644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+'NF-KSF-TRIAL-BAL-2021'!O645+'RA-TRIAL-BAL-2021'!O645+'DES-TRIAL-BAL-2021'!O645+'DMP-TRIAL-BAL-2021'!O645</f>
        <v>0</v>
      </c>
      <c r="W645" s="529">
        <f>+'NF-KSF-TRIAL-BAL-2021'!P645+'RA-TRIAL-BAL-2021'!P645+'DES-TRIAL-BAL-2021'!P645+'DMP-TRIAL-BAL-2021'!P645</f>
        <v>0</v>
      </c>
      <c r="X645" s="528">
        <f>+'NF-KSF-TRIAL-BAL-2021'!Q645+'RA-TRIAL-BAL-2021'!Q645+'DES-TRIAL-BAL-2021'!Q645+'DMP-TRIAL-BAL-2021'!Q645</f>
        <v>0</v>
      </c>
      <c r="Y645" s="529">
        <f>+'NF-KSF-TRIAL-BAL-2021'!R645+'RA-TRIAL-BAL-2021'!R645+'DES-TRIAL-BAL-2021'!R645+'DMP-TRIAL-BAL-2021'!R645</f>
        <v>0</v>
      </c>
      <c r="Z645" s="528">
        <f>+'NF-KSF-TRIAL-BAL-2021'!S645+'RA-TRIAL-BAL-2021'!S645+'DES-TRIAL-BAL-2021'!S645+'DMP-TRIAL-BAL-2021'!S645</f>
        <v>0</v>
      </c>
      <c r="AA645" s="347">
        <f>+'NF-KSF-TRIAL-BAL-2021'!T645+'RA-TRIAL-BAL-2021'!T645+'DES-TRIAL-BAL-2021'!T645+'DMP-TRIAL-BAL-2021'!T645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+'NF-KSF-TRIAL-BAL-2021'!O646+'RA-TRIAL-BAL-2021'!O646+'DES-TRIAL-BAL-2021'!O646+'DMP-TRIAL-BAL-2021'!O646</f>
        <v>0</v>
      </c>
      <c r="W646" s="529">
        <f>+'NF-KSF-TRIAL-BAL-2021'!P646+'RA-TRIAL-BAL-2021'!P646+'DES-TRIAL-BAL-2021'!P646+'DMP-TRIAL-BAL-2021'!P646</f>
        <v>0</v>
      </c>
      <c r="X646" s="528">
        <f>+'NF-KSF-TRIAL-BAL-2021'!Q646+'RA-TRIAL-BAL-2021'!Q646+'DES-TRIAL-BAL-2021'!Q646+'DMP-TRIAL-BAL-2021'!Q646</f>
        <v>0</v>
      </c>
      <c r="Y646" s="529">
        <f>+'NF-KSF-TRIAL-BAL-2021'!R646+'RA-TRIAL-BAL-2021'!R646+'DES-TRIAL-BAL-2021'!R646+'DMP-TRIAL-BAL-2021'!R646</f>
        <v>0</v>
      </c>
      <c r="Z646" s="528">
        <f>+'NF-KSF-TRIAL-BAL-2021'!S646+'RA-TRIAL-BAL-2021'!S646+'DES-TRIAL-BAL-2021'!S646+'DMP-TRIAL-BAL-2021'!S646</f>
        <v>0</v>
      </c>
      <c r="AA646" s="347">
        <f>+'NF-KSF-TRIAL-BAL-2021'!T646+'RA-TRIAL-BAL-2021'!T646+'DES-TRIAL-BAL-2021'!T646+'DMP-TRIAL-BAL-2021'!T646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+'NF-KSF-TRIAL-BAL-2021'!O647+'RA-TRIAL-BAL-2021'!O647+'DES-TRIAL-BAL-2021'!O647+'DMP-TRIAL-BAL-2021'!O647</f>
        <v>0</v>
      </c>
      <c r="W647" s="529">
        <f>+'NF-KSF-TRIAL-BAL-2021'!P647+'RA-TRIAL-BAL-2021'!P647+'DES-TRIAL-BAL-2021'!P647+'DMP-TRIAL-BAL-2021'!P647</f>
        <v>0</v>
      </c>
      <c r="X647" s="528">
        <f>+'NF-KSF-TRIAL-BAL-2021'!Q647+'RA-TRIAL-BAL-2021'!Q647+'DES-TRIAL-BAL-2021'!Q647+'DMP-TRIAL-BAL-2021'!Q647</f>
        <v>0</v>
      </c>
      <c r="Y647" s="529">
        <f>+'NF-KSF-TRIAL-BAL-2021'!R647+'RA-TRIAL-BAL-2021'!R647+'DES-TRIAL-BAL-2021'!R647+'DMP-TRIAL-BAL-2021'!R647</f>
        <v>0</v>
      </c>
      <c r="Z647" s="528">
        <f>+'NF-KSF-TRIAL-BAL-2021'!S647+'RA-TRIAL-BAL-2021'!S647+'DES-TRIAL-BAL-2021'!S647+'DMP-TRIAL-BAL-2021'!S647</f>
        <v>0</v>
      </c>
      <c r="AA647" s="347">
        <f>+'NF-KSF-TRIAL-BAL-2021'!T647+'RA-TRIAL-BAL-2021'!T647+'DES-TRIAL-BAL-2021'!T647+'DMP-TRIAL-BAL-2021'!T647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+'NF-KSF-TRIAL-BAL-2021'!O648+'RA-TRIAL-BAL-2021'!O648+'DES-TRIAL-BAL-2021'!O648+'DMP-TRIAL-BAL-2021'!O648</f>
        <v>0</v>
      </c>
      <c r="W648" s="529">
        <f>+'NF-KSF-TRIAL-BAL-2021'!P648+'RA-TRIAL-BAL-2021'!P648+'DES-TRIAL-BAL-2021'!P648+'DMP-TRIAL-BAL-2021'!P648</f>
        <v>0</v>
      </c>
      <c r="X648" s="528">
        <f>+'NF-KSF-TRIAL-BAL-2021'!Q648+'RA-TRIAL-BAL-2021'!Q648+'DES-TRIAL-BAL-2021'!Q648+'DMP-TRIAL-BAL-2021'!Q648</f>
        <v>0</v>
      </c>
      <c r="Y648" s="529">
        <f>+'NF-KSF-TRIAL-BAL-2021'!R648+'RA-TRIAL-BAL-2021'!R648+'DES-TRIAL-BAL-2021'!R648+'DMP-TRIAL-BAL-2021'!R648</f>
        <v>0</v>
      </c>
      <c r="Z648" s="528">
        <f>+'NF-KSF-TRIAL-BAL-2021'!S648+'RA-TRIAL-BAL-2021'!S648+'DES-TRIAL-BAL-2021'!S648+'DMP-TRIAL-BAL-2021'!S648</f>
        <v>0</v>
      </c>
      <c r="AA648" s="347">
        <f>+'NF-KSF-TRIAL-BAL-2021'!T648+'RA-TRIAL-BAL-2021'!T648+'DES-TRIAL-BAL-2021'!T648+'DMP-TRIAL-BAL-2021'!T648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+'NF-KSF-TRIAL-BAL-2021'!O649+'RA-TRIAL-BAL-2021'!O649+'DES-TRIAL-BAL-2021'!O649+'DMP-TRIAL-BAL-2021'!O649</f>
        <v>0</v>
      </c>
      <c r="W649" s="529">
        <f>+'NF-KSF-TRIAL-BAL-2021'!P649+'RA-TRIAL-BAL-2021'!P649+'DES-TRIAL-BAL-2021'!P649+'DMP-TRIAL-BAL-2021'!P649</f>
        <v>0</v>
      </c>
      <c r="X649" s="528">
        <f>+'NF-KSF-TRIAL-BAL-2021'!Q649+'RA-TRIAL-BAL-2021'!Q649+'DES-TRIAL-BAL-2021'!Q649+'DMP-TRIAL-BAL-2021'!Q649</f>
        <v>0</v>
      </c>
      <c r="Y649" s="529">
        <f>+'NF-KSF-TRIAL-BAL-2021'!R649+'RA-TRIAL-BAL-2021'!R649+'DES-TRIAL-BAL-2021'!R649+'DMP-TRIAL-BAL-2021'!R649</f>
        <v>0</v>
      </c>
      <c r="Z649" s="528">
        <f>+'NF-KSF-TRIAL-BAL-2021'!S649+'RA-TRIAL-BAL-2021'!S649+'DES-TRIAL-BAL-2021'!S649+'DMP-TRIAL-BAL-2021'!S649</f>
        <v>0</v>
      </c>
      <c r="AA649" s="347">
        <f>+'NF-KSF-TRIAL-BAL-2021'!T649+'RA-TRIAL-BAL-2021'!T649+'DES-TRIAL-BAL-2021'!T649+'DMP-TRIAL-BAL-2021'!T649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+'NF-KSF-TRIAL-BAL-2021'!O650+'RA-TRIAL-BAL-2021'!O650+'DES-TRIAL-BAL-2021'!O650+'DMP-TRIAL-BAL-2021'!O650</f>
        <v>0</v>
      </c>
      <c r="W650" s="529">
        <f>+'NF-KSF-TRIAL-BAL-2021'!P650+'RA-TRIAL-BAL-2021'!P650+'DES-TRIAL-BAL-2021'!P650+'DMP-TRIAL-BAL-2021'!P650</f>
        <v>0</v>
      </c>
      <c r="X650" s="528">
        <f>+'NF-KSF-TRIAL-BAL-2021'!Q650+'RA-TRIAL-BAL-2021'!Q650+'DES-TRIAL-BAL-2021'!Q650+'DMP-TRIAL-BAL-2021'!Q650</f>
        <v>0</v>
      </c>
      <c r="Y650" s="529">
        <f>+'NF-KSF-TRIAL-BAL-2021'!R650+'RA-TRIAL-BAL-2021'!R650+'DES-TRIAL-BAL-2021'!R650+'DMP-TRIAL-BAL-2021'!R650</f>
        <v>0</v>
      </c>
      <c r="Z650" s="528">
        <f>+'NF-KSF-TRIAL-BAL-2021'!S650+'RA-TRIAL-BAL-2021'!S650+'DES-TRIAL-BAL-2021'!S650+'DMP-TRIAL-BAL-2021'!S650</f>
        <v>0</v>
      </c>
      <c r="AA650" s="347">
        <f>+'NF-KSF-TRIAL-BAL-2021'!T650+'RA-TRIAL-BAL-2021'!T650+'DES-TRIAL-BAL-2021'!T650+'DMP-TRIAL-BAL-2021'!T650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+'NF-KSF-TRIAL-BAL-2021'!O651+'RA-TRIAL-BAL-2021'!O651+'DES-TRIAL-BAL-2021'!O651+'DMP-TRIAL-BAL-2021'!O651</f>
        <v>0</v>
      </c>
      <c r="W651" s="529">
        <f>+'NF-KSF-TRIAL-BAL-2021'!P651+'RA-TRIAL-BAL-2021'!P651+'DES-TRIAL-BAL-2021'!P651+'DMP-TRIAL-BAL-2021'!P651</f>
        <v>0</v>
      </c>
      <c r="X651" s="528">
        <f>+'NF-KSF-TRIAL-BAL-2021'!Q651+'RA-TRIAL-BAL-2021'!Q651+'DES-TRIAL-BAL-2021'!Q651+'DMP-TRIAL-BAL-2021'!Q651</f>
        <v>0</v>
      </c>
      <c r="Y651" s="529">
        <f>+'NF-KSF-TRIAL-BAL-2021'!R651+'RA-TRIAL-BAL-2021'!R651+'DES-TRIAL-BAL-2021'!R651+'DMP-TRIAL-BAL-2021'!R651</f>
        <v>0</v>
      </c>
      <c r="Z651" s="528">
        <f>+'NF-KSF-TRIAL-BAL-2021'!S651+'RA-TRIAL-BAL-2021'!S651+'DES-TRIAL-BAL-2021'!S651+'DMP-TRIAL-BAL-2021'!S651</f>
        <v>0</v>
      </c>
      <c r="AA651" s="347">
        <f>+'NF-KSF-TRIAL-BAL-2021'!T651+'RA-TRIAL-BAL-2021'!T651+'DES-TRIAL-BAL-2021'!T651+'DMP-TRIAL-BAL-2021'!T651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+'NF-KSF-TRIAL-BAL-2021'!O652+'RA-TRIAL-BAL-2021'!O652+'DES-TRIAL-BAL-2021'!O652+'DMP-TRIAL-BAL-2021'!O652</f>
        <v>0</v>
      </c>
      <c r="W652" s="529">
        <f>+'NF-KSF-TRIAL-BAL-2021'!P652+'RA-TRIAL-BAL-2021'!P652+'DES-TRIAL-BAL-2021'!P652+'DMP-TRIAL-BAL-2021'!P652</f>
        <v>0</v>
      </c>
      <c r="X652" s="528">
        <f>+'NF-KSF-TRIAL-BAL-2021'!Q652+'RA-TRIAL-BAL-2021'!Q652+'DES-TRIAL-BAL-2021'!Q652+'DMP-TRIAL-BAL-2021'!Q652</f>
        <v>0</v>
      </c>
      <c r="Y652" s="529">
        <f>+'NF-KSF-TRIAL-BAL-2021'!R652+'RA-TRIAL-BAL-2021'!R652+'DES-TRIAL-BAL-2021'!R652+'DMP-TRIAL-BAL-2021'!R652</f>
        <v>0</v>
      </c>
      <c r="Z652" s="528">
        <f>+'NF-KSF-TRIAL-BAL-2021'!S652+'RA-TRIAL-BAL-2021'!S652+'DES-TRIAL-BAL-2021'!S652+'DMP-TRIAL-BAL-2021'!S652</f>
        <v>0</v>
      </c>
      <c r="AA652" s="347">
        <f>+'NF-KSF-TRIAL-BAL-2021'!T652+'RA-TRIAL-BAL-2021'!T652+'DES-TRIAL-BAL-2021'!T652+'DMP-TRIAL-BAL-2021'!T652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+'NF-KSF-TRIAL-BAL-2021'!O653+'RA-TRIAL-BAL-2021'!O653+'DES-TRIAL-BAL-2021'!O653+'DMP-TRIAL-BAL-2021'!O653</f>
        <v>0</v>
      </c>
      <c r="W653" s="529">
        <f>+'NF-KSF-TRIAL-BAL-2021'!P653+'RA-TRIAL-BAL-2021'!P653+'DES-TRIAL-BAL-2021'!P653+'DMP-TRIAL-BAL-2021'!P653</f>
        <v>0</v>
      </c>
      <c r="X653" s="528">
        <f>+'NF-KSF-TRIAL-BAL-2021'!Q653+'RA-TRIAL-BAL-2021'!Q653+'DES-TRIAL-BAL-2021'!Q653+'DMP-TRIAL-BAL-2021'!Q653</f>
        <v>0</v>
      </c>
      <c r="Y653" s="529">
        <f>+'NF-KSF-TRIAL-BAL-2021'!R653+'RA-TRIAL-BAL-2021'!R653+'DES-TRIAL-BAL-2021'!R653+'DMP-TRIAL-BAL-2021'!R653</f>
        <v>0</v>
      </c>
      <c r="Z653" s="528">
        <f>+'NF-KSF-TRIAL-BAL-2021'!S653+'RA-TRIAL-BAL-2021'!S653+'DES-TRIAL-BAL-2021'!S653+'DMP-TRIAL-BAL-2021'!S653</f>
        <v>0</v>
      </c>
      <c r="AA653" s="347">
        <f>+'NF-KSF-TRIAL-BAL-2021'!T653+'RA-TRIAL-BAL-2021'!T653+'DES-TRIAL-BAL-2021'!T653+'DMP-TRIAL-BAL-2021'!T653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>
        <v>21007.72</v>
      </c>
      <c r="R654" s="324"/>
      <c r="S654" s="27">
        <f>+IF(ABS(+O654+Q654)&gt;=ABS(P654+R654),+O654-P654+Q654-R654,0)</f>
        <v>21007.72</v>
      </c>
      <c r="T654" s="28">
        <f>+IF(ABS(+O654+Q654)&lt;=ABS(P654+R654),-O654+P654-Q654+R654,0)</f>
        <v>0</v>
      </c>
      <c r="U654" s="51"/>
      <c r="V654" s="541">
        <f>+'NF-KSF-TRIAL-BAL-2021'!O654+'RA-TRIAL-BAL-2021'!O654+'DES-TRIAL-BAL-2021'!O654+'DMP-TRIAL-BAL-2021'!O654</f>
        <v>0</v>
      </c>
      <c r="W654" s="529">
        <f>+'NF-KSF-TRIAL-BAL-2021'!P654+'RA-TRIAL-BAL-2021'!P654+'DES-TRIAL-BAL-2021'!P654+'DMP-TRIAL-BAL-2021'!P654</f>
        <v>0</v>
      </c>
      <c r="X654" s="528">
        <f>+'NF-KSF-TRIAL-BAL-2021'!Q654+'RA-TRIAL-BAL-2021'!Q654+'DES-TRIAL-BAL-2021'!Q654+'DMP-TRIAL-BAL-2021'!Q654</f>
        <v>0</v>
      </c>
      <c r="Y654" s="529">
        <f>+'NF-KSF-TRIAL-BAL-2021'!R654+'RA-TRIAL-BAL-2021'!R654+'DES-TRIAL-BAL-2021'!R654+'DMP-TRIAL-BAL-2021'!R654</f>
        <v>0</v>
      </c>
      <c r="Z654" s="528">
        <f>+'NF-KSF-TRIAL-BAL-2021'!S654+'RA-TRIAL-BAL-2021'!S654+'DES-TRIAL-BAL-2021'!S654+'DMP-TRIAL-BAL-2021'!S654</f>
        <v>0</v>
      </c>
      <c r="AA654" s="347">
        <f>+'NF-KSF-TRIAL-BAL-2021'!T654+'RA-TRIAL-BAL-2021'!T654+'DES-TRIAL-BAL-2021'!T654+'DMP-TRIAL-BAL-2021'!T654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21007.72</v>
      </c>
      <c r="AN654" s="970">
        <f>+ROUND(+R654+Y654+AF654,2)</f>
        <v>0</v>
      </c>
      <c r="AO654" s="27">
        <f t="shared" si="315"/>
        <v>21007.72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+'NF-KSF-TRIAL-BAL-2021'!O655+'RA-TRIAL-BAL-2021'!O655+'DES-TRIAL-BAL-2021'!O655+'DMP-TRIAL-BAL-2021'!O655</f>
        <v>0</v>
      </c>
      <c r="W655" s="529">
        <f>+'NF-KSF-TRIAL-BAL-2021'!P655+'RA-TRIAL-BAL-2021'!P655+'DES-TRIAL-BAL-2021'!P655+'DMP-TRIAL-BAL-2021'!P655</f>
        <v>0</v>
      </c>
      <c r="X655" s="528">
        <f>+'NF-KSF-TRIAL-BAL-2021'!Q655+'RA-TRIAL-BAL-2021'!Q655+'DES-TRIAL-BAL-2021'!Q655+'DMP-TRIAL-BAL-2021'!Q655</f>
        <v>0</v>
      </c>
      <c r="Y655" s="529">
        <f>+'NF-KSF-TRIAL-BAL-2021'!R655+'RA-TRIAL-BAL-2021'!R655+'DES-TRIAL-BAL-2021'!R655+'DMP-TRIAL-BAL-2021'!R655</f>
        <v>0</v>
      </c>
      <c r="Z655" s="528">
        <f>+'NF-KSF-TRIAL-BAL-2021'!S655+'RA-TRIAL-BAL-2021'!S655+'DES-TRIAL-BAL-2021'!S655+'DMP-TRIAL-BAL-2021'!S655</f>
        <v>0</v>
      </c>
      <c r="AA655" s="347">
        <f>+'NF-KSF-TRIAL-BAL-2021'!T655+'RA-TRIAL-BAL-2021'!T655+'DES-TRIAL-BAL-2021'!T655+'DMP-TRIAL-BAL-2021'!T655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+'NF-KSF-TRIAL-BAL-2021'!O656+'RA-TRIAL-BAL-2021'!O656+'DES-TRIAL-BAL-2021'!O656+'DMP-TRIAL-BAL-2021'!O656</f>
        <v>0</v>
      </c>
      <c r="W656" s="529">
        <f>+'NF-KSF-TRIAL-BAL-2021'!P656+'RA-TRIAL-BAL-2021'!P656+'DES-TRIAL-BAL-2021'!P656+'DMP-TRIAL-BAL-2021'!P656</f>
        <v>0</v>
      </c>
      <c r="X656" s="528">
        <f>+'NF-KSF-TRIAL-BAL-2021'!Q656+'RA-TRIAL-BAL-2021'!Q656+'DES-TRIAL-BAL-2021'!Q656+'DMP-TRIAL-BAL-2021'!Q656</f>
        <v>0</v>
      </c>
      <c r="Y656" s="529">
        <f>+'NF-KSF-TRIAL-BAL-2021'!R656+'RA-TRIAL-BAL-2021'!R656+'DES-TRIAL-BAL-2021'!R656+'DMP-TRIAL-BAL-2021'!R656</f>
        <v>0</v>
      </c>
      <c r="Z656" s="528">
        <f>+'NF-KSF-TRIAL-BAL-2021'!S656+'RA-TRIAL-BAL-2021'!S656+'DES-TRIAL-BAL-2021'!S656+'DMP-TRIAL-BAL-2021'!S656</f>
        <v>0</v>
      </c>
      <c r="AA656" s="347">
        <f>+'NF-KSF-TRIAL-BAL-2021'!T656+'RA-TRIAL-BAL-2021'!T656+'DES-TRIAL-BAL-2021'!T656+'DMP-TRIAL-BAL-2021'!T656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+'NF-KSF-TRIAL-BAL-2021'!O657+'RA-TRIAL-BAL-2021'!O657+'DES-TRIAL-BAL-2021'!O657+'DMP-TRIAL-BAL-2021'!O657</f>
        <v>0</v>
      </c>
      <c r="W657" s="529">
        <f>+'NF-KSF-TRIAL-BAL-2021'!P657+'RA-TRIAL-BAL-2021'!P657+'DES-TRIAL-BAL-2021'!P657+'DMP-TRIAL-BAL-2021'!P657</f>
        <v>0</v>
      </c>
      <c r="X657" s="528">
        <f>+'NF-KSF-TRIAL-BAL-2021'!Q657+'RA-TRIAL-BAL-2021'!Q657+'DES-TRIAL-BAL-2021'!Q657+'DMP-TRIAL-BAL-2021'!Q657</f>
        <v>0</v>
      </c>
      <c r="Y657" s="529">
        <f>+'NF-KSF-TRIAL-BAL-2021'!R657+'RA-TRIAL-BAL-2021'!R657+'DES-TRIAL-BAL-2021'!R657+'DMP-TRIAL-BAL-2021'!R657</f>
        <v>0</v>
      </c>
      <c r="Z657" s="528">
        <f>+'NF-KSF-TRIAL-BAL-2021'!S657+'RA-TRIAL-BAL-2021'!S657+'DES-TRIAL-BAL-2021'!S657+'DMP-TRIAL-BAL-2021'!S657</f>
        <v>0</v>
      </c>
      <c r="AA657" s="347">
        <f>+'NF-KSF-TRIAL-BAL-2021'!T657+'RA-TRIAL-BAL-2021'!T657+'DES-TRIAL-BAL-2021'!T657+'DMP-TRIAL-BAL-2021'!T657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/>
      <c r="R658" s="324">
        <v>1091</v>
      </c>
      <c r="S658" s="27">
        <f t="shared" si="320"/>
        <v>0</v>
      </c>
      <c r="T658" s="28">
        <f t="shared" si="321"/>
        <v>1091</v>
      </c>
      <c r="U658" s="51"/>
      <c r="V658" s="541">
        <f>+'NF-KSF-TRIAL-BAL-2021'!O658+'RA-TRIAL-BAL-2021'!O658+'DES-TRIAL-BAL-2021'!O658+'DMP-TRIAL-BAL-2021'!O658</f>
        <v>0</v>
      </c>
      <c r="W658" s="529">
        <f>+'NF-KSF-TRIAL-BAL-2021'!P658+'RA-TRIAL-BAL-2021'!P658+'DES-TRIAL-BAL-2021'!P658+'DMP-TRIAL-BAL-2021'!P658</f>
        <v>0</v>
      </c>
      <c r="X658" s="528">
        <f>+'NF-KSF-TRIAL-BAL-2021'!Q658+'RA-TRIAL-BAL-2021'!Q658+'DES-TRIAL-BAL-2021'!Q658+'DMP-TRIAL-BAL-2021'!Q658</f>
        <v>0</v>
      </c>
      <c r="Y658" s="529">
        <f>+'NF-KSF-TRIAL-BAL-2021'!R658+'RA-TRIAL-BAL-2021'!R658+'DES-TRIAL-BAL-2021'!R658+'DMP-TRIAL-BAL-2021'!R658</f>
        <v>0</v>
      </c>
      <c r="Z658" s="528">
        <f>+'NF-KSF-TRIAL-BAL-2021'!S658+'RA-TRIAL-BAL-2021'!S658+'DES-TRIAL-BAL-2021'!S658+'DMP-TRIAL-BAL-2021'!S658</f>
        <v>0</v>
      </c>
      <c r="AA658" s="347">
        <f>+'NF-KSF-TRIAL-BAL-2021'!T658+'RA-TRIAL-BAL-2021'!T658+'DES-TRIAL-BAL-2021'!T658+'DMP-TRIAL-BAL-2021'!T658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1091</v>
      </c>
      <c r="AO658" s="27">
        <f t="shared" si="315"/>
        <v>0</v>
      </c>
      <c r="AP658" s="28">
        <f t="shared" si="318"/>
        <v>1091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+'NF-KSF-TRIAL-BAL-2021'!O659+'RA-TRIAL-BAL-2021'!O659+'DES-TRIAL-BAL-2021'!O659+'DMP-TRIAL-BAL-2021'!O659</f>
        <v>0</v>
      </c>
      <c r="W659" s="529">
        <f>+'NF-KSF-TRIAL-BAL-2021'!P659+'RA-TRIAL-BAL-2021'!P659+'DES-TRIAL-BAL-2021'!P659+'DMP-TRIAL-BAL-2021'!P659</f>
        <v>0</v>
      </c>
      <c r="X659" s="528">
        <f>+'NF-KSF-TRIAL-BAL-2021'!Q659+'RA-TRIAL-BAL-2021'!Q659+'DES-TRIAL-BAL-2021'!Q659+'DMP-TRIAL-BAL-2021'!Q659</f>
        <v>0</v>
      </c>
      <c r="Y659" s="529">
        <f>+'NF-KSF-TRIAL-BAL-2021'!R659+'RA-TRIAL-BAL-2021'!R659+'DES-TRIAL-BAL-2021'!R659+'DMP-TRIAL-BAL-2021'!R659</f>
        <v>0</v>
      </c>
      <c r="Z659" s="528">
        <f>+'NF-KSF-TRIAL-BAL-2021'!S659+'RA-TRIAL-BAL-2021'!S659+'DES-TRIAL-BAL-2021'!S659+'DMP-TRIAL-BAL-2021'!S659</f>
        <v>0</v>
      </c>
      <c r="AA659" s="347">
        <f>+'NF-KSF-TRIAL-BAL-2021'!T659+'RA-TRIAL-BAL-2021'!T659+'DES-TRIAL-BAL-2021'!T659+'DMP-TRIAL-BAL-2021'!T659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+'NF-KSF-TRIAL-BAL-2021'!O660+'RA-TRIAL-BAL-2021'!O660+'DES-TRIAL-BAL-2021'!O660+'DMP-TRIAL-BAL-2021'!O660</f>
        <v>0</v>
      </c>
      <c r="W660" s="529">
        <f>+'NF-KSF-TRIAL-BAL-2021'!P660+'RA-TRIAL-BAL-2021'!P660+'DES-TRIAL-BAL-2021'!P660+'DMP-TRIAL-BAL-2021'!P660</f>
        <v>0</v>
      </c>
      <c r="X660" s="528">
        <f>+'NF-KSF-TRIAL-BAL-2021'!Q660+'RA-TRIAL-BAL-2021'!Q660+'DES-TRIAL-BAL-2021'!Q660+'DMP-TRIAL-BAL-2021'!Q660</f>
        <v>0</v>
      </c>
      <c r="Y660" s="529">
        <f>+'NF-KSF-TRIAL-BAL-2021'!R660+'RA-TRIAL-BAL-2021'!R660+'DES-TRIAL-BAL-2021'!R660+'DMP-TRIAL-BAL-2021'!R660</f>
        <v>0</v>
      </c>
      <c r="Z660" s="528">
        <f>+'NF-KSF-TRIAL-BAL-2021'!S660+'RA-TRIAL-BAL-2021'!S660+'DES-TRIAL-BAL-2021'!S660+'DMP-TRIAL-BAL-2021'!S660</f>
        <v>0</v>
      </c>
      <c r="AA660" s="347">
        <f>+'NF-KSF-TRIAL-BAL-2021'!T660+'RA-TRIAL-BAL-2021'!T660+'DES-TRIAL-BAL-2021'!T660+'DMP-TRIAL-BAL-2021'!T660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+'NF-KSF-TRIAL-BAL-2021'!O661+'RA-TRIAL-BAL-2021'!O661+'DES-TRIAL-BAL-2021'!O661+'DMP-TRIAL-BAL-2021'!O661</f>
        <v>0</v>
      </c>
      <c r="W661" s="529">
        <f>+'NF-KSF-TRIAL-BAL-2021'!P661+'RA-TRIAL-BAL-2021'!P661+'DES-TRIAL-BAL-2021'!P661+'DMP-TRIAL-BAL-2021'!P661</f>
        <v>0</v>
      </c>
      <c r="X661" s="528">
        <f>+'NF-KSF-TRIAL-BAL-2021'!Q661+'RA-TRIAL-BAL-2021'!Q661+'DES-TRIAL-BAL-2021'!Q661+'DMP-TRIAL-BAL-2021'!Q661</f>
        <v>0</v>
      </c>
      <c r="Y661" s="529">
        <f>+'NF-KSF-TRIAL-BAL-2021'!R661+'RA-TRIAL-BAL-2021'!R661+'DES-TRIAL-BAL-2021'!R661+'DMP-TRIAL-BAL-2021'!R661</f>
        <v>0</v>
      </c>
      <c r="Z661" s="528">
        <f>+'NF-KSF-TRIAL-BAL-2021'!S661+'RA-TRIAL-BAL-2021'!S661+'DES-TRIAL-BAL-2021'!S661+'DMP-TRIAL-BAL-2021'!S661</f>
        <v>0</v>
      </c>
      <c r="AA661" s="347">
        <f>+'NF-KSF-TRIAL-BAL-2021'!T661+'RA-TRIAL-BAL-2021'!T661+'DES-TRIAL-BAL-2021'!T661+'DMP-TRIAL-BAL-2021'!T661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+'NF-KSF-TRIAL-BAL-2021'!O662+'RA-TRIAL-BAL-2021'!O662+'DES-TRIAL-BAL-2021'!O662+'DMP-TRIAL-BAL-2021'!O662</f>
        <v>0</v>
      </c>
      <c r="W662" s="529">
        <f>+'NF-KSF-TRIAL-BAL-2021'!P662+'RA-TRIAL-BAL-2021'!P662+'DES-TRIAL-BAL-2021'!P662+'DMP-TRIAL-BAL-2021'!P662</f>
        <v>0</v>
      </c>
      <c r="X662" s="528">
        <f>+'NF-KSF-TRIAL-BAL-2021'!Q662+'RA-TRIAL-BAL-2021'!Q662+'DES-TRIAL-BAL-2021'!Q662+'DMP-TRIAL-BAL-2021'!Q662</f>
        <v>0</v>
      </c>
      <c r="Y662" s="529">
        <f>+'NF-KSF-TRIAL-BAL-2021'!R662+'RA-TRIAL-BAL-2021'!R662+'DES-TRIAL-BAL-2021'!R662+'DMP-TRIAL-BAL-2021'!R662</f>
        <v>0</v>
      </c>
      <c r="Z662" s="528">
        <f>+'NF-KSF-TRIAL-BAL-2021'!S662+'RA-TRIAL-BAL-2021'!S662+'DES-TRIAL-BAL-2021'!S662+'DMP-TRIAL-BAL-2021'!S662</f>
        <v>0</v>
      </c>
      <c r="AA662" s="347">
        <f>+'NF-KSF-TRIAL-BAL-2021'!T662+'RA-TRIAL-BAL-2021'!T662+'DES-TRIAL-BAL-2021'!T662+'DMP-TRIAL-BAL-2021'!T662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+'NF-KSF-TRIAL-BAL-2021'!O663+'RA-TRIAL-BAL-2021'!O663+'DES-TRIAL-BAL-2021'!O663+'DMP-TRIAL-BAL-2021'!O663</f>
        <v>0</v>
      </c>
      <c r="W663" s="529">
        <f>+'NF-KSF-TRIAL-BAL-2021'!P663+'RA-TRIAL-BAL-2021'!P663+'DES-TRIAL-BAL-2021'!P663+'DMP-TRIAL-BAL-2021'!P663</f>
        <v>0</v>
      </c>
      <c r="X663" s="528">
        <f>+'NF-KSF-TRIAL-BAL-2021'!Q663+'RA-TRIAL-BAL-2021'!Q663+'DES-TRIAL-BAL-2021'!Q663+'DMP-TRIAL-BAL-2021'!Q663</f>
        <v>0</v>
      </c>
      <c r="Y663" s="529">
        <f>+'NF-KSF-TRIAL-BAL-2021'!R663+'RA-TRIAL-BAL-2021'!R663+'DES-TRIAL-BAL-2021'!R663+'DMP-TRIAL-BAL-2021'!R663</f>
        <v>0</v>
      </c>
      <c r="Z663" s="528">
        <f>+'NF-KSF-TRIAL-BAL-2021'!S663+'RA-TRIAL-BAL-2021'!S663+'DES-TRIAL-BAL-2021'!S663+'DMP-TRIAL-BAL-2021'!S663</f>
        <v>0</v>
      </c>
      <c r="AA663" s="347">
        <f>+'NF-KSF-TRIAL-BAL-2021'!T663+'RA-TRIAL-BAL-2021'!T663+'DES-TRIAL-BAL-2021'!T663+'DMP-TRIAL-BAL-2021'!T663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+'NF-KSF-TRIAL-BAL-2021'!O664+'RA-TRIAL-BAL-2021'!O664+'DES-TRIAL-BAL-2021'!O664+'DMP-TRIAL-BAL-2021'!O664</f>
        <v>0</v>
      </c>
      <c r="W664" s="529">
        <f>+'NF-KSF-TRIAL-BAL-2021'!P664+'RA-TRIAL-BAL-2021'!P664+'DES-TRIAL-BAL-2021'!P664+'DMP-TRIAL-BAL-2021'!P664</f>
        <v>0</v>
      </c>
      <c r="X664" s="528">
        <f>+'NF-KSF-TRIAL-BAL-2021'!Q664+'RA-TRIAL-BAL-2021'!Q664+'DES-TRIAL-BAL-2021'!Q664+'DMP-TRIAL-BAL-2021'!Q664</f>
        <v>0</v>
      </c>
      <c r="Y664" s="529">
        <f>+'NF-KSF-TRIAL-BAL-2021'!R664+'RA-TRIAL-BAL-2021'!R664+'DES-TRIAL-BAL-2021'!R664+'DMP-TRIAL-BAL-2021'!R664</f>
        <v>0</v>
      </c>
      <c r="Z664" s="528">
        <f>+'NF-KSF-TRIAL-BAL-2021'!S664+'RA-TRIAL-BAL-2021'!S664+'DES-TRIAL-BAL-2021'!S664+'DMP-TRIAL-BAL-2021'!S664</f>
        <v>0</v>
      </c>
      <c r="AA664" s="347">
        <f>+'NF-KSF-TRIAL-BAL-2021'!T664+'RA-TRIAL-BAL-2021'!T664+'DES-TRIAL-BAL-2021'!T664+'DMP-TRIAL-BAL-2021'!T664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+'NF-KSF-TRIAL-BAL-2021'!O665+'RA-TRIAL-BAL-2021'!O665+'DES-TRIAL-BAL-2021'!O665+'DMP-TRIAL-BAL-2021'!O665</f>
        <v>0</v>
      </c>
      <c r="W665" s="529">
        <f>+'NF-KSF-TRIAL-BAL-2021'!P665+'RA-TRIAL-BAL-2021'!P665+'DES-TRIAL-BAL-2021'!P665+'DMP-TRIAL-BAL-2021'!P665</f>
        <v>0</v>
      </c>
      <c r="X665" s="528">
        <f>+'NF-KSF-TRIAL-BAL-2021'!Q665+'RA-TRIAL-BAL-2021'!Q665+'DES-TRIAL-BAL-2021'!Q665+'DMP-TRIAL-BAL-2021'!Q665</f>
        <v>0</v>
      </c>
      <c r="Y665" s="529">
        <f>+'NF-KSF-TRIAL-BAL-2021'!R665+'RA-TRIAL-BAL-2021'!R665+'DES-TRIAL-BAL-2021'!R665+'DMP-TRIAL-BAL-2021'!R665</f>
        <v>0</v>
      </c>
      <c r="Z665" s="528">
        <f>+'NF-KSF-TRIAL-BAL-2021'!S665+'RA-TRIAL-BAL-2021'!S665+'DES-TRIAL-BAL-2021'!S665+'DMP-TRIAL-BAL-2021'!S665</f>
        <v>0</v>
      </c>
      <c r="AA665" s="347">
        <f>+'NF-KSF-TRIAL-BAL-2021'!T665+'RA-TRIAL-BAL-2021'!T665+'DES-TRIAL-BAL-2021'!T665+'DMP-TRIAL-BAL-2021'!T665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+'NF-KSF-TRIAL-BAL-2021'!O666+'RA-TRIAL-BAL-2021'!O666+'DES-TRIAL-BAL-2021'!O666+'DMP-TRIAL-BAL-2021'!O666</f>
        <v>0</v>
      </c>
      <c r="W666" s="529">
        <f>+'NF-KSF-TRIAL-BAL-2021'!P666+'RA-TRIAL-BAL-2021'!P666+'DES-TRIAL-BAL-2021'!P666+'DMP-TRIAL-BAL-2021'!P666</f>
        <v>0</v>
      </c>
      <c r="X666" s="528">
        <f>+'NF-KSF-TRIAL-BAL-2021'!Q666+'RA-TRIAL-BAL-2021'!Q666+'DES-TRIAL-BAL-2021'!Q666+'DMP-TRIAL-BAL-2021'!Q666</f>
        <v>0</v>
      </c>
      <c r="Y666" s="529">
        <f>+'NF-KSF-TRIAL-BAL-2021'!R666+'RA-TRIAL-BAL-2021'!R666+'DES-TRIAL-BAL-2021'!R666+'DMP-TRIAL-BAL-2021'!R666</f>
        <v>0</v>
      </c>
      <c r="Z666" s="528">
        <f>+'NF-KSF-TRIAL-BAL-2021'!S666+'RA-TRIAL-BAL-2021'!S666+'DES-TRIAL-BAL-2021'!S666+'DMP-TRIAL-BAL-2021'!S666</f>
        <v>0</v>
      </c>
      <c r="AA666" s="347">
        <f>+'NF-KSF-TRIAL-BAL-2021'!T666+'RA-TRIAL-BAL-2021'!T666+'DES-TRIAL-BAL-2021'!T666+'DMP-TRIAL-BAL-2021'!T666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91">
        <v>7220</v>
      </c>
      <c r="B667" s="2303" t="s">
        <v>647</v>
      </c>
      <c r="C667" s="2303"/>
      <c r="D667" s="2303"/>
      <c r="E667" s="2303"/>
      <c r="F667" s="2303"/>
      <c r="G667" s="2303"/>
      <c r="H667" s="2303"/>
      <c r="I667" s="2303"/>
      <c r="J667" s="2303"/>
      <c r="K667" s="2303"/>
      <c r="L667" s="2293"/>
      <c r="M667" s="51" t="s">
        <v>265</v>
      </c>
      <c r="N667" s="2299">
        <f t="shared" si="308"/>
        <v>7220</v>
      </c>
      <c r="O667" s="2301">
        <v>0</v>
      </c>
      <c r="P667" s="2295">
        <v>0</v>
      </c>
      <c r="Q667" s="2296"/>
      <c r="R667" s="2297"/>
      <c r="S667" s="2296">
        <f>+IF($C$8=9900,+IF(ABS(+O667+Q667)&gt;=ABS(P667+R667),+O667-P667+Q667-R667,0),0)</f>
        <v>0</v>
      </c>
      <c r="T667" s="2302">
        <f>+IF($C$8=9900,+IF(ABS(+O667+Q667)&lt;=ABS(P667+R667),-O667+P667-Q667+R667,0),0)</f>
        <v>0</v>
      </c>
      <c r="U667" s="51"/>
      <c r="V667" s="546">
        <f>+'NF-KSF-TRIAL-BAL-2021'!O667+'RA-TRIAL-BAL-2021'!O667+'DES-TRIAL-BAL-2021'!O667+'DMP-TRIAL-BAL-2021'!O667</f>
        <v>0</v>
      </c>
      <c r="W667" s="536">
        <f>+'NF-KSF-TRIAL-BAL-2021'!P667+'RA-TRIAL-BAL-2021'!P667+'DES-TRIAL-BAL-2021'!P667+'DMP-TRIAL-BAL-2021'!P667</f>
        <v>0</v>
      </c>
      <c r="X667" s="535">
        <f>+'NF-KSF-TRIAL-BAL-2021'!Q667+'RA-TRIAL-BAL-2021'!Q667+'DES-TRIAL-BAL-2021'!Q667+'DMP-TRIAL-BAL-2021'!Q667</f>
        <v>0</v>
      </c>
      <c r="Y667" s="536">
        <f>+'NF-KSF-TRIAL-BAL-2021'!R667+'RA-TRIAL-BAL-2021'!R667+'DES-TRIAL-BAL-2021'!R667+'DMP-TRIAL-BAL-2021'!R667</f>
        <v>0</v>
      </c>
      <c r="Z667" s="535">
        <f>+'NF-KSF-TRIAL-BAL-2021'!S667+'RA-TRIAL-BAL-2021'!S667+'DES-TRIAL-BAL-2021'!S667+'DMP-TRIAL-BAL-2021'!S667</f>
        <v>0</v>
      </c>
      <c r="AA667" s="537">
        <f>+'NF-KSF-TRIAL-BAL-2021'!T667+'RA-TRIAL-BAL-2021'!T667+'DES-TRIAL-BAL-2021'!T667+'DMP-TRIAL-BAL-2021'!T667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+'NF-KSF-TRIAL-BAL-2021'!O668+'RA-TRIAL-BAL-2021'!O668+'DES-TRIAL-BAL-2021'!O668+'DMP-TRIAL-BAL-2021'!O668</f>
        <v>0</v>
      </c>
      <c r="W668" s="529">
        <f>+'NF-KSF-TRIAL-BAL-2021'!P668+'RA-TRIAL-BAL-2021'!P668+'DES-TRIAL-BAL-2021'!P668+'DMP-TRIAL-BAL-2021'!P668</f>
        <v>0</v>
      </c>
      <c r="X668" s="528">
        <f>+'NF-KSF-TRIAL-BAL-2021'!Q668+'RA-TRIAL-BAL-2021'!Q668+'DES-TRIAL-BAL-2021'!Q668+'DMP-TRIAL-BAL-2021'!Q668</f>
        <v>0</v>
      </c>
      <c r="Y668" s="529">
        <f>+'NF-KSF-TRIAL-BAL-2021'!R668+'RA-TRIAL-BAL-2021'!R668+'DES-TRIAL-BAL-2021'!R668+'DMP-TRIAL-BAL-2021'!R668</f>
        <v>0</v>
      </c>
      <c r="Z668" s="528">
        <f>+'NF-KSF-TRIAL-BAL-2021'!S668+'RA-TRIAL-BAL-2021'!S668+'DES-TRIAL-BAL-2021'!S668+'DMP-TRIAL-BAL-2021'!S668</f>
        <v>0</v>
      </c>
      <c r="AA668" s="347">
        <f>+'NF-KSF-TRIAL-BAL-2021'!T668+'RA-TRIAL-BAL-2021'!T668+'DES-TRIAL-BAL-2021'!T668+'DMP-TRIAL-BAL-2021'!T668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+'NF-KSF-TRIAL-BAL-2021'!O669+'RA-TRIAL-BAL-2021'!O669+'DES-TRIAL-BAL-2021'!O669+'DMP-TRIAL-BAL-2021'!O669</f>
        <v>0</v>
      </c>
      <c r="W669" s="529">
        <f>+'NF-KSF-TRIAL-BAL-2021'!P669+'RA-TRIAL-BAL-2021'!P669+'DES-TRIAL-BAL-2021'!P669+'DMP-TRIAL-BAL-2021'!P669</f>
        <v>0</v>
      </c>
      <c r="X669" s="528">
        <f>+'NF-KSF-TRIAL-BAL-2021'!Q669+'RA-TRIAL-BAL-2021'!Q669+'DES-TRIAL-BAL-2021'!Q669+'DMP-TRIAL-BAL-2021'!Q669</f>
        <v>0</v>
      </c>
      <c r="Y669" s="529">
        <f>+'NF-KSF-TRIAL-BAL-2021'!R669+'RA-TRIAL-BAL-2021'!R669+'DES-TRIAL-BAL-2021'!R669+'DMP-TRIAL-BAL-2021'!R669</f>
        <v>0</v>
      </c>
      <c r="Z669" s="528">
        <f>+'NF-KSF-TRIAL-BAL-2021'!S669+'RA-TRIAL-BAL-2021'!S669+'DES-TRIAL-BAL-2021'!S669+'DMP-TRIAL-BAL-2021'!S669</f>
        <v>0</v>
      </c>
      <c r="AA669" s="347">
        <f>+'NF-KSF-TRIAL-BAL-2021'!T669+'RA-TRIAL-BAL-2021'!T669+'DES-TRIAL-BAL-2021'!T669+'DMP-TRIAL-BAL-2021'!T669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+'NF-KSF-TRIAL-BAL-2021'!O670+'RA-TRIAL-BAL-2021'!O670+'DES-TRIAL-BAL-2021'!O670+'DMP-TRIAL-BAL-2021'!O670</f>
        <v>0</v>
      </c>
      <c r="W670" s="529">
        <f>+'NF-KSF-TRIAL-BAL-2021'!P670+'RA-TRIAL-BAL-2021'!P670+'DES-TRIAL-BAL-2021'!P670+'DMP-TRIAL-BAL-2021'!P670</f>
        <v>0</v>
      </c>
      <c r="X670" s="528">
        <f>+'NF-KSF-TRIAL-BAL-2021'!Q670+'RA-TRIAL-BAL-2021'!Q670+'DES-TRIAL-BAL-2021'!Q670+'DMP-TRIAL-BAL-2021'!Q670</f>
        <v>0</v>
      </c>
      <c r="Y670" s="529">
        <f>+'NF-KSF-TRIAL-BAL-2021'!R670+'RA-TRIAL-BAL-2021'!R670+'DES-TRIAL-BAL-2021'!R670+'DMP-TRIAL-BAL-2021'!R670</f>
        <v>0</v>
      </c>
      <c r="Z670" s="528">
        <f>+'NF-KSF-TRIAL-BAL-2021'!S670+'RA-TRIAL-BAL-2021'!S670+'DES-TRIAL-BAL-2021'!S670+'DMP-TRIAL-BAL-2021'!S670</f>
        <v>0</v>
      </c>
      <c r="AA670" s="347">
        <f>+'NF-KSF-TRIAL-BAL-2021'!T670+'RA-TRIAL-BAL-2021'!T670+'DES-TRIAL-BAL-2021'!T670+'DMP-TRIAL-BAL-2021'!T670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+'NF-KSF-TRIAL-BAL-2021'!O671+'RA-TRIAL-BAL-2021'!O671+'DES-TRIAL-BAL-2021'!O671+'DMP-TRIAL-BAL-2021'!O671</f>
        <v>0</v>
      </c>
      <c r="W671" s="529">
        <f>+'NF-KSF-TRIAL-BAL-2021'!P671+'RA-TRIAL-BAL-2021'!P671+'DES-TRIAL-BAL-2021'!P671+'DMP-TRIAL-BAL-2021'!P671</f>
        <v>0</v>
      </c>
      <c r="X671" s="528">
        <f>+'NF-KSF-TRIAL-BAL-2021'!Q671+'RA-TRIAL-BAL-2021'!Q671+'DES-TRIAL-BAL-2021'!Q671+'DMP-TRIAL-BAL-2021'!Q671</f>
        <v>0</v>
      </c>
      <c r="Y671" s="529">
        <f>+'NF-KSF-TRIAL-BAL-2021'!R671+'RA-TRIAL-BAL-2021'!R671+'DES-TRIAL-BAL-2021'!R671+'DMP-TRIAL-BAL-2021'!R671</f>
        <v>0</v>
      </c>
      <c r="Z671" s="528">
        <f>+'NF-KSF-TRIAL-BAL-2021'!S671+'RA-TRIAL-BAL-2021'!S671+'DES-TRIAL-BAL-2021'!S671+'DMP-TRIAL-BAL-2021'!S671</f>
        <v>0</v>
      </c>
      <c r="AA671" s="347">
        <f>+'NF-KSF-TRIAL-BAL-2021'!T671+'RA-TRIAL-BAL-2021'!T671+'DES-TRIAL-BAL-2021'!T671+'DMP-TRIAL-BAL-2021'!T671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+'NF-KSF-TRIAL-BAL-2021'!O672+'RA-TRIAL-BAL-2021'!O672+'DES-TRIAL-BAL-2021'!O672+'DMP-TRIAL-BAL-2021'!O672</f>
        <v>0</v>
      </c>
      <c r="W672" s="529">
        <f>+'NF-KSF-TRIAL-BAL-2021'!P672+'RA-TRIAL-BAL-2021'!P672+'DES-TRIAL-BAL-2021'!P672+'DMP-TRIAL-BAL-2021'!P672</f>
        <v>0</v>
      </c>
      <c r="X672" s="528">
        <f>+'NF-KSF-TRIAL-BAL-2021'!Q672+'RA-TRIAL-BAL-2021'!Q672+'DES-TRIAL-BAL-2021'!Q672+'DMP-TRIAL-BAL-2021'!Q672</f>
        <v>0</v>
      </c>
      <c r="Y672" s="529">
        <f>+'NF-KSF-TRIAL-BAL-2021'!R672+'RA-TRIAL-BAL-2021'!R672+'DES-TRIAL-BAL-2021'!R672+'DMP-TRIAL-BAL-2021'!R672</f>
        <v>0</v>
      </c>
      <c r="Z672" s="528">
        <f>+'NF-KSF-TRIAL-BAL-2021'!S672+'RA-TRIAL-BAL-2021'!S672+'DES-TRIAL-BAL-2021'!S672+'DMP-TRIAL-BAL-2021'!S672</f>
        <v>0</v>
      </c>
      <c r="AA672" s="347">
        <f>+'NF-KSF-TRIAL-BAL-2021'!T672+'RA-TRIAL-BAL-2021'!T672+'DES-TRIAL-BAL-2021'!T672+'DMP-TRIAL-BAL-2021'!T672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+'NF-KSF-TRIAL-BAL-2021'!O673+'RA-TRIAL-BAL-2021'!O673+'DES-TRIAL-BAL-2021'!O673+'DMP-TRIAL-BAL-2021'!O673</f>
        <v>0</v>
      </c>
      <c r="W673" s="529">
        <f>+'NF-KSF-TRIAL-BAL-2021'!P673+'RA-TRIAL-BAL-2021'!P673+'DES-TRIAL-BAL-2021'!P673+'DMP-TRIAL-BAL-2021'!P673</f>
        <v>0</v>
      </c>
      <c r="X673" s="528">
        <f>+'NF-KSF-TRIAL-BAL-2021'!Q673+'RA-TRIAL-BAL-2021'!Q673+'DES-TRIAL-BAL-2021'!Q673+'DMP-TRIAL-BAL-2021'!Q673</f>
        <v>0</v>
      </c>
      <c r="Y673" s="529">
        <f>+'NF-KSF-TRIAL-BAL-2021'!R673+'RA-TRIAL-BAL-2021'!R673+'DES-TRIAL-BAL-2021'!R673+'DMP-TRIAL-BAL-2021'!R673</f>
        <v>0</v>
      </c>
      <c r="Z673" s="528">
        <f>+'NF-KSF-TRIAL-BAL-2021'!S673+'RA-TRIAL-BAL-2021'!S673+'DES-TRIAL-BAL-2021'!S673+'DMP-TRIAL-BAL-2021'!S673</f>
        <v>0</v>
      </c>
      <c r="AA673" s="347">
        <f>+'NF-KSF-TRIAL-BAL-2021'!T673+'RA-TRIAL-BAL-2021'!T673+'DES-TRIAL-BAL-2021'!T673+'DMP-TRIAL-BAL-2021'!T673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+'NF-KSF-TRIAL-BAL-2021'!O674+'RA-TRIAL-BAL-2021'!O674+'DES-TRIAL-BAL-2021'!O674+'DMP-TRIAL-BAL-2021'!O674</f>
        <v>0</v>
      </c>
      <c r="W674" s="529">
        <f>+'NF-KSF-TRIAL-BAL-2021'!P674+'RA-TRIAL-BAL-2021'!P674+'DES-TRIAL-BAL-2021'!P674+'DMP-TRIAL-BAL-2021'!P674</f>
        <v>0</v>
      </c>
      <c r="X674" s="528">
        <f>+'NF-KSF-TRIAL-BAL-2021'!Q674+'RA-TRIAL-BAL-2021'!Q674+'DES-TRIAL-BAL-2021'!Q674+'DMP-TRIAL-BAL-2021'!Q674</f>
        <v>0</v>
      </c>
      <c r="Y674" s="529">
        <f>+'NF-KSF-TRIAL-BAL-2021'!R674+'RA-TRIAL-BAL-2021'!R674+'DES-TRIAL-BAL-2021'!R674+'DMP-TRIAL-BAL-2021'!R674</f>
        <v>0</v>
      </c>
      <c r="Z674" s="528">
        <f>+'NF-KSF-TRIAL-BAL-2021'!S674+'RA-TRIAL-BAL-2021'!S674+'DES-TRIAL-BAL-2021'!S674+'DMP-TRIAL-BAL-2021'!S674</f>
        <v>0</v>
      </c>
      <c r="AA674" s="347">
        <f>+'NF-KSF-TRIAL-BAL-2021'!T674+'RA-TRIAL-BAL-2021'!T674+'DES-TRIAL-BAL-2021'!T674+'DMP-TRIAL-BAL-2021'!T674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+'NF-KSF-TRIAL-BAL-2021'!O675+'RA-TRIAL-BAL-2021'!O675+'DES-TRIAL-BAL-2021'!O675+'DMP-TRIAL-BAL-2021'!O675</f>
        <v>0</v>
      </c>
      <c r="W675" s="529">
        <f>+'NF-KSF-TRIAL-BAL-2021'!P675+'RA-TRIAL-BAL-2021'!P675+'DES-TRIAL-BAL-2021'!P675+'DMP-TRIAL-BAL-2021'!P675</f>
        <v>0</v>
      </c>
      <c r="X675" s="528">
        <f>+'NF-KSF-TRIAL-BAL-2021'!Q675+'RA-TRIAL-BAL-2021'!Q675+'DES-TRIAL-BAL-2021'!Q675+'DMP-TRIAL-BAL-2021'!Q675</f>
        <v>0</v>
      </c>
      <c r="Y675" s="529">
        <f>+'NF-KSF-TRIAL-BAL-2021'!R675+'RA-TRIAL-BAL-2021'!R675+'DES-TRIAL-BAL-2021'!R675+'DMP-TRIAL-BAL-2021'!R675</f>
        <v>0</v>
      </c>
      <c r="Z675" s="528">
        <f>+'NF-KSF-TRIAL-BAL-2021'!S675+'RA-TRIAL-BAL-2021'!S675+'DES-TRIAL-BAL-2021'!S675+'DMP-TRIAL-BAL-2021'!S675</f>
        <v>0</v>
      </c>
      <c r="AA675" s="347">
        <f>+'NF-KSF-TRIAL-BAL-2021'!T675+'RA-TRIAL-BAL-2021'!T675+'DES-TRIAL-BAL-2021'!T675+'DMP-TRIAL-BAL-2021'!T675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+'NF-KSF-TRIAL-BAL-2021'!O676+'RA-TRIAL-BAL-2021'!O676+'DES-TRIAL-BAL-2021'!O676+'DMP-TRIAL-BAL-2021'!O676</f>
        <v>0</v>
      </c>
      <c r="W676" s="529">
        <f>+'NF-KSF-TRIAL-BAL-2021'!P676+'RA-TRIAL-BAL-2021'!P676+'DES-TRIAL-BAL-2021'!P676+'DMP-TRIAL-BAL-2021'!P676</f>
        <v>0</v>
      </c>
      <c r="X676" s="528">
        <f>+'NF-KSF-TRIAL-BAL-2021'!Q676+'RA-TRIAL-BAL-2021'!Q676+'DES-TRIAL-BAL-2021'!Q676+'DMP-TRIAL-BAL-2021'!Q676</f>
        <v>0</v>
      </c>
      <c r="Y676" s="529">
        <f>+'NF-KSF-TRIAL-BAL-2021'!R676+'RA-TRIAL-BAL-2021'!R676+'DES-TRIAL-BAL-2021'!R676+'DMP-TRIAL-BAL-2021'!R676</f>
        <v>0</v>
      </c>
      <c r="Z676" s="528">
        <f>+'NF-KSF-TRIAL-BAL-2021'!S676+'RA-TRIAL-BAL-2021'!S676+'DES-TRIAL-BAL-2021'!S676+'DMP-TRIAL-BAL-2021'!S676</f>
        <v>0</v>
      </c>
      <c r="AA676" s="347">
        <f>+'NF-KSF-TRIAL-BAL-2021'!T676+'RA-TRIAL-BAL-2021'!T676+'DES-TRIAL-BAL-2021'!T676+'DMP-TRIAL-BAL-2021'!T676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+'NF-KSF-TRIAL-BAL-2021'!O677+'RA-TRIAL-BAL-2021'!O677+'DES-TRIAL-BAL-2021'!O677+'DMP-TRIAL-BAL-2021'!O677</f>
        <v>0</v>
      </c>
      <c r="W677" s="529">
        <f>+'NF-KSF-TRIAL-BAL-2021'!P677+'RA-TRIAL-BAL-2021'!P677+'DES-TRIAL-BAL-2021'!P677+'DMP-TRIAL-BAL-2021'!P677</f>
        <v>0</v>
      </c>
      <c r="X677" s="528">
        <f>+'NF-KSF-TRIAL-BAL-2021'!Q677+'RA-TRIAL-BAL-2021'!Q677+'DES-TRIAL-BAL-2021'!Q677+'DMP-TRIAL-BAL-2021'!Q677</f>
        <v>0</v>
      </c>
      <c r="Y677" s="529">
        <f>+'NF-KSF-TRIAL-BAL-2021'!R677+'RA-TRIAL-BAL-2021'!R677+'DES-TRIAL-BAL-2021'!R677+'DMP-TRIAL-BAL-2021'!R677</f>
        <v>0</v>
      </c>
      <c r="Z677" s="528">
        <f>+'NF-KSF-TRIAL-BAL-2021'!S677+'RA-TRIAL-BAL-2021'!S677+'DES-TRIAL-BAL-2021'!S677+'DMP-TRIAL-BAL-2021'!S677</f>
        <v>0</v>
      </c>
      <c r="AA677" s="347">
        <f>+'NF-KSF-TRIAL-BAL-2021'!T677+'RA-TRIAL-BAL-2021'!T677+'DES-TRIAL-BAL-2021'!T677+'DMP-TRIAL-BAL-2021'!T677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+'NF-KSF-TRIAL-BAL-2021'!O678+'RA-TRIAL-BAL-2021'!O678+'DES-TRIAL-BAL-2021'!O678+'DMP-TRIAL-BAL-2021'!O678</f>
        <v>0</v>
      </c>
      <c r="W678" s="529">
        <f>+'NF-KSF-TRIAL-BAL-2021'!P678+'RA-TRIAL-BAL-2021'!P678+'DES-TRIAL-BAL-2021'!P678+'DMP-TRIAL-BAL-2021'!P678</f>
        <v>0</v>
      </c>
      <c r="X678" s="528">
        <f>+'NF-KSF-TRIAL-BAL-2021'!Q678+'RA-TRIAL-BAL-2021'!Q678+'DES-TRIAL-BAL-2021'!Q678+'DMP-TRIAL-BAL-2021'!Q678</f>
        <v>0</v>
      </c>
      <c r="Y678" s="529">
        <f>+'NF-KSF-TRIAL-BAL-2021'!R678+'RA-TRIAL-BAL-2021'!R678+'DES-TRIAL-BAL-2021'!R678+'DMP-TRIAL-BAL-2021'!R678</f>
        <v>0</v>
      </c>
      <c r="Z678" s="528">
        <f>+'NF-KSF-TRIAL-BAL-2021'!S678+'RA-TRIAL-BAL-2021'!S678+'DES-TRIAL-BAL-2021'!S678+'DMP-TRIAL-BAL-2021'!S678</f>
        <v>0</v>
      </c>
      <c r="AA678" s="347">
        <f>+'NF-KSF-TRIAL-BAL-2021'!T678+'RA-TRIAL-BAL-2021'!T678+'DES-TRIAL-BAL-2021'!T678+'DMP-TRIAL-BAL-2021'!T678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/>
      <c r="R679" s="324">
        <v>165.29</v>
      </c>
      <c r="S679" s="27">
        <f t="shared" si="337"/>
        <v>0</v>
      </c>
      <c r="T679" s="28">
        <f t="shared" si="338"/>
        <v>165.29</v>
      </c>
      <c r="U679" s="51"/>
      <c r="V679" s="541">
        <f>+'NF-KSF-TRIAL-BAL-2021'!O679+'RA-TRIAL-BAL-2021'!O679+'DES-TRIAL-BAL-2021'!O679+'DMP-TRIAL-BAL-2021'!O679</f>
        <v>0</v>
      </c>
      <c r="W679" s="529">
        <f>+'NF-KSF-TRIAL-BAL-2021'!P679+'RA-TRIAL-BAL-2021'!P679+'DES-TRIAL-BAL-2021'!P679+'DMP-TRIAL-BAL-2021'!P679</f>
        <v>0</v>
      </c>
      <c r="X679" s="528">
        <f>+'NF-KSF-TRIAL-BAL-2021'!Q679+'RA-TRIAL-BAL-2021'!Q679+'DES-TRIAL-BAL-2021'!Q679+'DMP-TRIAL-BAL-2021'!Q679</f>
        <v>0</v>
      </c>
      <c r="Y679" s="529">
        <f>+'NF-KSF-TRIAL-BAL-2021'!R679+'RA-TRIAL-BAL-2021'!R679+'DES-TRIAL-BAL-2021'!R679+'DMP-TRIAL-BAL-2021'!R679</f>
        <v>6.24</v>
      </c>
      <c r="Z679" s="528">
        <f>+'NF-KSF-TRIAL-BAL-2021'!S679+'RA-TRIAL-BAL-2021'!S679+'DES-TRIAL-BAL-2021'!S679+'DMP-TRIAL-BAL-2021'!S679</f>
        <v>0</v>
      </c>
      <c r="AA679" s="347">
        <f>+'NF-KSF-TRIAL-BAL-2021'!T679+'RA-TRIAL-BAL-2021'!T679+'DES-TRIAL-BAL-2021'!T679+'DMP-TRIAL-BAL-2021'!T679</f>
        <v>6.24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171.53</v>
      </c>
      <c r="AO679" s="27">
        <f t="shared" si="335"/>
        <v>0</v>
      </c>
      <c r="AP679" s="28">
        <f t="shared" si="336"/>
        <v>171.53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+'NF-KSF-TRIAL-BAL-2021'!O680+'RA-TRIAL-BAL-2021'!O680+'DES-TRIAL-BAL-2021'!O680+'DMP-TRIAL-BAL-2021'!O680</f>
        <v>0</v>
      </c>
      <c r="W680" s="529">
        <f>+'NF-KSF-TRIAL-BAL-2021'!P680+'RA-TRIAL-BAL-2021'!P680+'DES-TRIAL-BAL-2021'!P680+'DMP-TRIAL-BAL-2021'!P680</f>
        <v>0</v>
      </c>
      <c r="X680" s="528">
        <f>+'NF-KSF-TRIAL-BAL-2021'!Q680+'RA-TRIAL-BAL-2021'!Q680+'DES-TRIAL-BAL-2021'!Q680+'DMP-TRIAL-BAL-2021'!Q680</f>
        <v>0</v>
      </c>
      <c r="Y680" s="529">
        <f>+'NF-KSF-TRIAL-BAL-2021'!R680+'RA-TRIAL-BAL-2021'!R680+'DES-TRIAL-BAL-2021'!R680+'DMP-TRIAL-BAL-2021'!R680</f>
        <v>0</v>
      </c>
      <c r="Z680" s="528">
        <f>+'NF-KSF-TRIAL-BAL-2021'!S680+'RA-TRIAL-BAL-2021'!S680+'DES-TRIAL-BAL-2021'!S680+'DMP-TRIAL-BAL-2021'!S680</f>
        <v>0</v>
      </c>
      <c r="AA680" s="347">
        <f>+'NF-KSF-TRIAL-BAL-2021'!T680+'RA-TRIAL-BAL-2021'!T680+'DES-TRIAL-BAL-2021'!T680+'DMP-TRIAL-BAL-2021'!T680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+'NF-KSF-TRIAL-BAL-2021'!O681+'RA-TRIAL-BAL-2021'!O681+'DES-TRIAL-BAL-2021'!O681+'DMP-TRIAL-BAL-2021'!O681</f>
        <v>0</v>
      </c>
      <c r="W681" s="529">
        <f>+'NF-KSF-TRIAL-BAL-2021'!P681+'RA-TRIAL-BAL-2021'!P681+'DES-TRIAL-BAL-2021'!P681+'DMP-TRIAL-BAL-2021'!P681</f>
        <v>0</v>
      </c>
      <c r="X681" s="528">
        <f>+'NF-KSF-TRIAL-BAL-2021'!Q681+'RA-TRIAL-BAL-2021'!Q681+'DES-TRIAL-BAL-2021'!Q681+'DMP-TRIAL-BAL-2021'!Q681</f>
        <v>0</v>
      </c>
      <c r="Y681" s="529">
        <f>+'NF-KSF-TRIAL-BAL-2021'!R681+'RA-TRIAL-BAL-2021'!R681+'DES-TRIAL-BAL-2021'!R681+'DMP-TRIAL-BAL-2021'!R681</f>
        <v>0</v>
      </c>
      <c r="Z681" s="528">
        <f>+'NF-KSF-TRIAL-BAL-2021'!S681+'RA-TRIAL-BAL-2021'!S681+'DES-TRIAL-BAL-2021'!S681+'DMP-TRIAL-BAL-2021'!S681</f>
        <v>0</v>
      </c>
      <c r="AA681" s="347">
        <f>+'NF-KSF-TRIAL-BAL-2021'!T681+'RA-TRIAL-BAL-2021'!T681+'DES-TRIAL-BAL-2021'!T681+'DMP-TRIAL-BAL-2021'!T681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+'NF-KSF-TRIAL-BAL-2021'!O682+'RA-TRIAL-BAL-2021'!O682+'DES-TRIAL-BAL-2021'!O682+'DMP-TRIAL-BAL-2021'!O682</f>
        <v>0</v>
      </c>
      <c r="W682" s="529">
        <f>+'NF-KSF-TRIAL-BAL-2021'!P682+'RA-TRIAL-BAL-2021'!P682+'DES-TRIAL-BAL-2021'!P682+'DMP-TRIAL-BAL-2021'!P682</f>
        <v>0</v>
      </c>
      <c r="X682" s="528">
        <f>+'NF-KSF-TRIAL-BAL-2021'!Q682+'RA-TRIAL-BAL-2021'!Q682+'DES-TRIAL-BAL-2021'!Q682+'DMP-TRIAL-BAL-2021'!Q682</f>
        <v>0</v>
      </c>
      <c r="Y682" s="529">
        <f>+'NF-KSF-TRIAL-BAL-2021'!R682+'RA-TRIAL-BAL-2021'!R682+'DES-TRIAL-BAL-2021'!R682+'DMP-TRIAL-BAL-2021'!R682</f>
        <v>0</v>
      </c>
      <c r="Z682" s="528">
        <f>+'NF-KSF-TRIAL-BAL-2021'!S682+'RA-TRIAL-BAL-2021'!S682+'DES-TRIAL-BAL-2021'!S682+'DMP-TRIAL-BAL-2021'!S682</f>
        <v>0</v>
      </c>
      <c r="AA682" s="347">
        <f>+'NF-KSF-TRIAL-BAL-2021'!T682+'RA-TRIAL-BAL-2021'!T682+'DES-TRIAL-BAL-2021'!T682+'DMP-TRIAL-BAL-2021'!T682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>
        <v>14942.97</v>
      </c>
      <c r="S683" s="27">
        <f t="shared" si="337"/>
        <v>0</v>
      </c>
      <c r="T683" s="28">
        <f t="shared" si="338"/>
        <v>14942.97</v>
      </c>
      <c r="U683" s="51"/>
      <c r="V683" s="541">
        <f>+'NF-KSF-TRIAL-BAL-2021'!O683+'RA-TRIAL-BAL-2021'!O683+'DES-TRIAL-BAL-2021'!O683+'DMP-TRIAL-BAL-2021'!O683</f>
        <v>0</v>
      </c>
      <c r="W683" s="529">
        <f>+'NF-KSF-TRIAL-BAL-2021'!P683+'RA-TRIAL-BAL-2021'!P683+'DES-TRIAL-BAL-2021'!P683+'DMP-TRIAL-BAL-2021'!P683</f>
        <v>0</v>
      </c>
      <c r="X683" s="528">
        <f>+'NF-KSF-TRIAL-BAL-2021'!Q683+'RA-TRIAL-BAL-2021'!Q683+'DES-TRIAL-BAL-2021'!Q683+'DMP-TRIAL-BAL-2021'!Q683</f>
        <v>0</v>
      </c>
      <c r="Y683" s="529">
        <f>+'NF-KSF-TRIAL-BAL-2021'!R683+'RA-TRIAL-BAL-2021'!R683+'DES-TRIAL-BAL-2021'!R683+'DMP-TRIAL-BAL-2021'!R683</f>
        <v>0</v>
      </c>
      <c r="Z683" s="528">
        <f>+'NF-KSF-TRIAL-BAL-2021'!S683+'RA-TRIAL-BAL-2021'!S683+'DES-TRIAL-BAL-2021'!S683+'DMP-TRIAL-BAL-2021'!S683</f>
        <v>0</v>
      </c>
      <c r="AA683" s="347">
        <f>+'NF-KSF-TRIAL-BAL-2021'!T683+'RA-TRIAL-BAL-2021'!T683+'DES-TRIAL-BAL-2021'!T683+'DMP-TRIAL-BAL-2021'!T683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14942.97</v>
      </c>
      <c r="AO683" s="27">
        <f t="shared" si="335"/>
        <v>0</v>
      </c>
      <c r="AP683" s="28">
        <f t="shared" si="336"/>
        <v>14942.97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+'NF-KSF-TRIAL-BAL-2021'!O684+'RA-TRIAL-BAL-2021'!O684+'DES-TRIAL-BAL-2021'!O684+'DMP-TRIAL-BAL-2021'!O684</f>
        <v>0</v>
      </c>
      <c r="W684" s="529">
        <f>+'NF-KSF-TRIAL-BAL-2021'!P684+'RA-TRIAL-BAL-2021'!P684+'DES-TRIAL-BAL-2021'!P684+'DMP-TRIAL-BAL-2021'!P684</f>
        <v>0</v>
      </c>
      <c r="X684" s="528">
        <f>+'NF-KSF-TRIAL-BAL-2021'!Q684+'RA-TRIAL-BAL-2021'!Q684+'DES-TRIAL-BAL-2021'!Q684+'DMP-TRIAL-BAL-2021'!Q684</f>
        <v>0</v>
      </c>
      <c r="Y684" s="529">
        <f>+'NF-KSF-TRIAL-BAL-2021'!R684+'RA-TRIAL-BAL-2021'!R684+'DES-TRIAL-BAL-2021'!R684+'DMP-TRIAL-BAL-2021'!R684</f>
        <v>0</v>
      </c>
      <c r="Z684" s="528">
        <f>+'NF-KSF-TRIAL-BAL-2021'!S684+'RA-TRIAL-BAL-2021'!S684+'DES-TRIAL-BAL-2021'!S684+'DMP-TRIAL-BAL-2021'!S684</f>
        <v>0</v>
      </c>
      <c r="AA684" s="347">
        <f>+'NF-KSF-TRIAL-BAL-2021'!T684+'RA-TRIAL-BAL-2021'!T684+'DES-TRIAL-BAL-2021'!T684+'DMP-TRIAL-BAL-2021'!T684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+'NF-KSF-TRIAL-BAL-2021'!O685+'RA-TRIAL-BAL-2021'!O685+'DES-TRIAL-BAL-2021'!O685+'DMP-TRIAL-BAL-2021'!O685</f>
        <v>0</v>
      </c>
      <c r="W685" s="529">
        <f>+'NF-KSF-TRIAL-BAL-2021'!P685+'RA-TRIAL-BAL-2021'!P685+'DES-TRIAL-BAL-2021'!P685+'DMP-TRIAL-BAL-2021'!P685</f>
        <v>0</v>
      </c>
      <c r="X685" s="528">
        <f>+'NF-KSF-TRIAL-BAL-2021'!Q685+'RA-TRIAL-BAL-2021'!Q685+'DES-TRIAL-BAL-2021'!Q685+'DMP-TRIAL-BAL-2021'!Q685</f>
        <v>0</v>
      </c>
      <c r="Y685" s="529">
        <f>+'NF-KSF-TRIAL-BAL-2021'!R685+'RA-TRIAL-BAL-2021'!R685+'DES-TRIAL-BAL-2021'!R685+'DMP-TRIAL-BAL-2021'!R685</f>
        <v>0</v>
      </c>
      <c r="Z685" s="528">
        <f>+'NF-KSF-TRIAL-BAL-2021'!S685+'RA-TRIAL-BAL-2021'!S685+'DES-TRIAL-BAL-2021'!S685+'DMP-TRIAL-BAL-2021'!S685</f>
        <v>0</v>
      </c>
      <c r="AA685" s="347">
        <f>+'NF-KSF-TRIAL-BAL-2021'!T685+'RA-TRIAL-BAL-2021'!T685+'DES-TRIAL-BAL-2021'!T685+'DMP-TRIAL-BAL-2021'!T685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+'NF-KSF-TRIAL-BAL-2021'!O686+'RA-TRIAL-BAL-2021'!O686+'DES-TRIAL-BAL-2021'!O686+'DMP-TRIAL-BAL-2021'!O686</f>
        <v>0</v>
      </c>
      <c r="W686" s="529">
        <f>+'NF-KSF-TRIAL-BAL-2021'!P686+'RA-TRIAL-BAL-2021'!P686+'DES-TRIAL-BAL-2021'!P686+'DMP-TRIAL-BAL-2021'!P686</f>
        <v>0</v>
      </c>
      <c r="X686" s="528">
        <f>+'NF-KSF-TRIAL-BAL-2021'!Q686+'RA-TRIAL-BAL-2021'!Q686+'DES-TRIAL-BAL-2021'!Q686+'DMP-TRIAL-BAL-2021'!Q686</f>
        <v>0</v>
      </c>
      <c r="Y686" s="529">
        <f>+'NF-KSF-TRIAL-BAL-2021'!R686+'RA-TRIAL-BAL-2021'!R686+'DES-TRIAL-BAL-2021'!R686+'DMP-TRIAL-BAL-2021'!R686</f>
        <v>0</v>
      </c>
      <c r="Z686" s="528">
        <f>+'NF-KSF-TRIAL-BAL-2021'!S686+'RA-TRIAL-BAL-2021'!S686+'DES-TRIAL-BAL-2021'!S686+'DMP-TRIAL-BAL-2021'!S686</f>
        <v>0</v>
      </c>
      <c r="AA686" s="347">
        <f>+'NF-KSF-TRIAL-BAL-2021'!T686+'RA-TRIAL-BAL-2021'!T686+'DES-TRIAL-BAL-2021'!T686+'DMP-TRIAL-BAL-2021'!T686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+'NF-KSF-TRIAL-BAL-2021'!O687+'RA-TRIAL-BAL-2021'!O687+'DES-TRIAL-BAL-2021'!O687+'DMP-TRIAL-BAL-2021'!O687</f>
        <v>0</v>
      </c>
      <c r="W687" s="529">
        <f>+'NF-KSF-TRIAL-BAL-2021'!P687+'RA-TRIAL-BAL-2021'!P687+'DES-TRIAL-BAL-2021'!P687+'DMP-TRIAL-BAL-2021'!P687</f>
        <v>0</v>
      </c>
      <c r="X687" s="528">
        <f>+'NF-KSF-TRIAL-BAL-2021'!Q687+'RA-TRIAL-BAL-2021'!Q687+'DES-TRIAL-BAL-2021'!Q687+'DMP-TRIAL-BAL-2021'!Q687</f>
        <v>0</v>
      </c>
      <c r="Y687" s="529">
        <f>+'NF-KSF-TRIAL-BAL-2021'!R687+'RA-TRIAL-BAL-2021'!R687+'DES-TRIAL-BAL-2021'!R687+'DMP-TRIAL-BAL-2021'!R687</f>
        <v>0</v>
      </c>
      <c r="Z687" s="528">
        <f>+'NF-KSF-TRIAL-BAL-2021'!S687+'RA-TRIAL-BAL-2021'!S687+'DES-TRIAL-BAL-2021'!S687+'DMP-TRIAL-BAL-2021'!S687</f>
        <v>0</v>
      </c>
      <c r="AA687" s="347">
        <f>+'NF-KSF-TRIAL-BAL-2021'!T687+'RA-TRIAL-BAL-2021'!T687+'DES-TRIAL-BAL-2021'!T687+'DMP-TRIAL-BAL-2021'!T687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+'NF-KSF-TRIAL-BAL-2021'!O688+'RA-TRIAL-BAL-2021'!O688+'DES-TRIAL-BAL-2021'!O688+'DMP-TRIAL-BAL-2021'!O688</f>
        <v>0</v>
      </c>
      <c r="W688" s="529">
        <f>+'NF-KSF-TRIAL-BAL-2021'!P688+'RA-TRIAL-BAL-2021'!P688+'DES-TRIAL-BAL-2021'!P688+'DMP-TRIAL-BAL-2021'!P688</f>
        <v>0</v>
      </c>
      <c r="X688" s="528">
        <f>+'NF-KSF-TRIAL-BAL-2021'!Q688+'RA-TRIAL-BAL-2021'!Q688+'DES-TRIAL-BAL-2021'!Q688+'DMP-TRIAL-BAL-2021'!Q688</f>
        <v>0</v>
      </c>
      <c r="Y688" s="529">
        <f>+'NF-KSF-TRIAL-BAL-2021'!R688+'RA-TRIAL-BAL-2021'!R688+'DES-TRIAL-BAL-2021'!R688+'DMP-TRIAL-BAL-2021'!R688</f>
        <v>0</v>
      </c>
      <c r="Z688" s="528">
        <f>+'NF-KSF-TRIAL-BAL-2021'!S688+'RA-TRIAL-BAL-2021'!S688+'DES-TRIAL-BAL-2021'!S688+'DMP-TRIAL-BAL-2021'!S688</f>
        <v>0</v>
      </c>
      <c r="AA688" s="347">
        <f>+'NF-KSF-TRIAL-BAL-2021'!T688+'RA-TRIAL-BAL-2021'!T688+'DES-TRIAL-BAL-2021'!T688+'DMP-TRIAL-BAL-2021'!T688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+'NF-KSF-TRIAL-BAL-2021'!O689+'RA-TRIAL-BAL-2021'!O689+'DES-TRIAL-BAL-2021'!O689+'DMP-TRIAL-BAL-2021'!O689</f>
        <v>0</v>
      </c>
      <c r="W689" s="529">
        <f>+'NF-KSF-TRIAL-BAL-2021'!P689+'RA-TRIAL-BAL-2021'!P689+'DES-TRIAL-BAL-2021'!P689+'DMP-TRIAL-BAL-2021'!P689</f>
        <v>0</v>
      </c>
      <c r="X689" s="528">
        <f>+'NF-KSF-TRIAL-BAL-2021'!Q689+'RA-TRIAL-BAL-2021'!Q689+'DES-TRIAL-BAL-2021'!Q689+'DMP-TRIAL-BAL-2021'!Q689</f>
        <v>0</v>
      </c>
      <c r="Y689" s="529">
        <f>+'NF-KSF-TRIAL-BAL-2021'!R689+'RA-TRIAL-BAL-2021'!R689+'DES-TRIAL-BAL-2021'!R689+'DMP-TRIAL-BAL-2021'!R689</f>
        <v>0</v>
      </c>
      <c r="Z689" s="528">
        <f>+'NF-KSF-TRIAL-BAL-2021'!S689+'RA-TRIAL-BAL-2021'!S689+'DES-TRIAL-BAL-2021'!S689+'DMP-TRIAL-BAL-2021'!S689</f>
        <v>0</v>
      </c>
      <c r="AA689" s="347">
        <f>+'NF-KSF-TRIAL-BAL-2021'!T689+'RA-TRIAL-BAL-2021'!T689+'DES-TRIAL-BAL-2021'!T689+'DMP-TRIAL-BAL-2021'!T689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+'NF-KSF-TRIAL-BAL-2021'!O690+'RA-TRIAL-BAL-2021'!O690+'DES-TRIAL-BAL-2021'!O690+'DMP-TRIAL-BAL-2021'!O690</f>
        <v>0</v>
      </c>
      <c r="W690" s="529">
        <f>+'NF-KSF-TRIAL-BAL-2021'!P690+'RA-TRIAL-BAL-2021'!P690+'DES-TRIAL-BAL-2021'!P690+'DMP-TRIAL-BAL-2021'!P690</f>
        <v>0</v>
      </c>
      <c r="X690" s="528">
        <f>+'NF-KSF-TRIAL-BAL-2021'!Q690+'RA-TRIAL-BAL-2021'!Q690+'DES-TRIAL-BAL-2021'!Q690+'DMP-TRIAL-BAL-2021'!Q690</f>
        <v>0</v>
      </c>
      <c r="Y690" s="529">
        <f>+'NF-KSF-TRIAL-BAL-2021'!R690+'RA-TRIAL-BAL-2021'!R690+'DES-TRIAL-BAL-2021'!R690+'DMP-TRIAL-BAL-2021'!R690</f>
        <v>0</v>
      </c>
      <c r="Z690" s="528">
        <f>+'NF-KSF-TRIAL-BAL-2021'!S690+'RA-TRIAL-BAL-2021'!S690+'DES-TRIAL-BAL-2021'!S690+'DMP-TRIAL-BAL-2021'!S690</f>
        <v>0</v>
      </c>
      <c r="AA690" s="347">
        <f>+'NF-KSF-TRIAL-BAL-2021'!T690+'RA-TRIAL-BAL-2021'!T690+'DES-TRIAL-BAL-2021'!T690+'DMP-TRIAL-BAL-2021'!T690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+'NF-KSF-TRIAL-BAL-2021'!O691+'RA-TRIAL-BAL-2021'!O691+'DES-TRIAL-BAL-2021'!O691+'DMP-TRIAL-BAL-2021'!O691</f>
        <v>0</v>
      </c>
      <c r="W691" s="529">
        <f>+'NF-KSF-TRIAL-BAL-2021'!P691+'RA-TRIAL-BAL-2021'!P691+'DES-TRIAL-BAL-2021'!P691+'DMP-TRIAL-BAL-2021'!P691</f>
        <v>0</v>
      </c>
      <c r="X691" s="528">
        <f>+'NF-KSF-TRIAL-BAL-2021'!Q691+'RA-TRIAL-BAL-2021'!Q691+'DES-TRIAL-BAL-2021'!Q691+'DMP-TRIAL-BAL-2021'!Q691</f>
        <v>0</v>
      </c>
      <c r="Y691" s="529">
        <f>+'NF-KSF-TRIAL-BAL-2021'!R691+'RA-TRIAL-BAL-2021'!R691+'DES-TRIAL-BAL-2021'!R691+'DMP-TRIAL-BAL-2021'!R691</f>
        <v>0</v>
      </c>
      <c r="Z691" s="528">
        <f>+'NF-KSF-TRIAL-BAL-2021'!S691+'RA-TRIAL-BAL-2021'!S691+'DES-TRIAL-BAL-2021'!S691+'DMP-TRIAL-BAL-2021'!S691</f>
        <v>0</v>
      </c>
      <c r="AA691" s="347">
        <f>+'NF-KSF-TRIAL-BAL-2021'!T691+'RA-TRIAL-BAL-2021'!T691+'DES-TRIAL-BAL-2021'!T691+'DMP-TRIAL-BAL-2021'!T691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+'NF-KSF-TRIAL-BAL-2021'!O692+'RA-TRIAL-BAL-2021'!O692+'DES-TRIAL-BAL-2021'!O692+'DMP-TRIAL-BAL-2021'!O692</f>
        <v>0</v>
      </c>
      <c r="W692" s="529">
        <f>+'NF-KSF-TRIAL-BAL-2021'!P692+'RA-TRIAL-BAL-2021'!P692+'DES-TRIAL-BAL-2021'!P692+'DMP-TRIAL-BAL-2021'!P692</f>
        <v>0</v>
      </c>
      <c r="X692" s="528">
        <f>+'NF-KSF-TRIAL-BAL-2021'!Q692+'RA-TRIAL-BAL-2021'!Q692+'DES-TRIAL-BAL-2021'!Q692+'DMP-TRIAL-BAL-2021'!Q692</f>
        <v>0</v>
      </c>
      <c r="Y692" s="529">
        <f>+'NF-KSF-TRIAL-BAL-2021'!R692+'RA-TRIAL-BAL-2021'!R692+'DES-TRIAL-BAL-2021'!R692+'DMP-TRIAL-BAL-2021'!R692</f>
        <v>0</v>
      </c>
      <c r="Z692" s="528">
        <f>+'NF-KSF-TRIAL-BAL-2021'!S692+'RA-TRIAL-BAL-2021'!S692+'DES-TRIAL-BAL-2021'!S692+'DMP-TRIAL-BAL-2021'!S692</f>
        <v>0</v>
      </c>
      <c r="AA692" s="347">
        <f>+'NF-KSF-TRIAL-BAL-2021'!T692+'RA-TRIAL-BAL-2021'!T692+'DES-TRIAL-BAL-2021'!T692+'DMP-TRIAL-BAL-2021'!T692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+'NF-KSF-TRIAL-BAL-2021'!O693+'RA-TRIAL-BAL-2021'!O693+'DES-TRIAL-BAL-2021'!O693+'DMP-TRIAL-BAL-2021'!O693</f>
        <v>0</v>
      </c>
      <c r="W693" s="529">
        <f>+'NF-KSF-TRIAL-BAL-2021'!P693+'RA-TRIAL-BAL-2021'!P693+'DES-TRIAL-BAL-2021'!P693+'DMP-TRIAL-BAL-2021'!P693</f>
        <v>0</v>
      </c>
      <c r="X693" s="528">
        <f>+'NF-KSF-TRIAL-BAL-2021'!Q693+'RA-TRIAL-BAL-2021'!Q693+'DES-TRIAL-BAL-2021'!Q693+'DMP-TRIAL-BAL-2021'!Q693</f>
        <v>0</v>
      </c>
      <c r="Y693" s="529">
        <f>+'NF-KSF-TRIAL-BAL-2021'!R693+'RA-TRIAL-BAL-2021'!R693+'DES-TRIAL-BAL-2021'!R693+'DMP-TRIAL-BAL-2021'!R693</f>
        <v>0</v>
      </c>
      <c r="Z693" s="528">
        <f>+'NF-KSF-TRIAL-BAL-2021'!S693+'RA-TRIAL-BAL-2021'!S693+'DES-TRIAL-BAL-2021'!S693+'DMP-TRIAL-BAL-2021'!S693</f>
        <v>0</v>
      </c>
      <c r="AA693" s="347">
        <f>+'NF-KSF-TRIAL-BAL-2021'!T693+'RA-TRIAL-BAL-2021'!T693+'DES-TRIAL-BAL-2021'!T693+'DMP-TRIAL-BAL-2021'!T693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+'NF-KSF-TRIAL-BAL-2021'!O694+'RA-TRIAL-BAL-2021'!O694+'DES-TRIAL-BAL-2021'!O694+'DMP-TRIAL-BAL-2021'!O694</f>
        <v>0</v>
      </c>
      <c r="W694" s="529">
        <f>+'NF-KSF-TRIAL-BAL-2021'!P694+'RA-TRIAL-BAL-2021'!P694+'DES-TRIAL-BAL-2021'!P694+'DMP-TRIAL-BAL-2021'!P694</f>
        <v>0</v>
      </c>
      <c r="X694" s="528">
        <f>+'NF-KSF-TRIAL-BAL-2021'!Q694+'RA-TRIAL-BAL-2021'!Q694+'DES-TRIAL-BAL-2021'!Q694+'DMP-TRIAL-BAL-2021'!Q694</f>
        <v>0</v>
      </c>
      <c r="Y694" s="529">
        <f>+'NF-KSF-TRIAL-BAL-2021'!R694+'RA-TRIAL-BAL-2021'!R694+'DES-TRIAL-BAL-2021'!R694+'DMP-TRIAL-BAL-2021'!R694</f>
        <v>0</v>
      </c>
      <c r="Z694" s="528">
        <f>+'NF-KSF-TRIAL-BAL-2021'!S694+'RA-TRIAL-BAL-2021'!S694+'DES-TRIAL-BAL-2021'!S694+'DMP-TRIAL-BAL-2021'!S694</f>
        <v>0</v>
      </c>
      <c r="AA694" s="347">
        <f>+'NF-KSF-TRIAL-BAL-2021'!T694+'RA-TRIAL-BAL-2021'!T694+'DES-TRIAL-BAL-2021'!T694+'DMP-TRIAL-BAL-2021'!T694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+'NF-KSF-TRIAL-BAL-2021'!O695+'RA-TRIAL-BAL-2021'!O695+'DES-TRIAL-BAL-2021'!O695+'DMP-TRIAL-BAL-2021'!O695</f>
        <v>0</v>
      </c>
      <c r="W695" s="529">
        <f>+'NF-KSF-TRIAL-BAL-2021'!P695+'RA-TRIAL-BAL-2021'!P695+'DES-TRIAL-BAL-2021'!P695+'DMP-TRIAL-BAL-2021'!P695</f>
        <v>0</v>
      </c>
      <c r="X695" s="528">
        <f>+'NF-KSF-TRIAL-BAL-2021'!Q695+'RA-TRIAL-BAL-2021'!Q695+'DES-TRIAL-BAL-2021'!Q695+'DMP-TRIAL-BAL-2021'!Q695</f>
        <v>0</v>
      </c>
      <c r="Y695" s="529">
        <f>+'NF-KSF-TRIAL-BAL-2021'!R695+'RA-TRIAL-BAL-2021'!R695+'DES-TRIAL-BAL-2021'!R695+'DMP-TRIAL-BAL-2021'!R695</f>
        <v>0</v>
      </c>
      <c r="Z695" s="528">
        <f>+'NF-KSF-TRIAL-BAL-2021'!S695+'RA-TRIAL-BAL-2021'!S695+'DES-TRIAL-BAL-2021'!S695+'DMP-TRIAL-BAL-2021'!S695</f>
        <v>0</v>
      </c>
      <c r="AA695" s="347">
        <f>+'NF-KSF-TRIAL-BAL-2021'!T695+'RA-TRIAL-BAL-2021'!T695+'DES-TRIAL-BAL-2021'!T695+'DMP-TRIAL-BAL-2021'!T695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+'NF-KSF-TRIAL-BAL-2021'!O696+'RA-TRIAL-BAL-2021'!O696+'DES-TRIAL-BAL-2021'!O696+'DMP-TRIAL-BAL-2021'!O696</f>
        <v>0</v>
      </c>
      <c r="W696" s="529">
        <f>+'NF-KSF-TRIAL-BAL-2021'!P696+'RA-TRIAL-BAL-2021'!P696+'DES-TRIAL-BAL-2021'!P696+'DMP-TRIAL-BAL-2021'!P696</f>
        <v>0</v>
      </c>
      <c r="X696" s="528">
        <f>+'NF-KSF-TRIAL-BAL-2021'!Q696+'RA-TRIAL-BAL-2021'!Q696+'DES-TRIAL-BAL-2021'!Q696+'DMP-TRIAL-BAL-2021'!Q696</f>
        <v>0</v>
      </c>
      <c r="Y696" s="529">
        <f>+'NF-KSF-TRIAL-BAL-2021'!R696+'RA-TRIAL-BAL-2021'!R696+'DES-TRIAL-BAL-2021'!R696+'DMP-TRIAL-BAL-2021'!R696</f>
        <v>0</v>
      </c>
      <c r="Z696" s="528">
        <f>+'NF-KSF-TRIAL-BAL-2021'!S696+'RA-TRIAL-BAL-2021'!S696+'DES-TRIAL-BAL-2021'!S696+'DMP-TRIAL-BAL-2021'!S696</f>
        <v>0</v>
      </c>
      <c r="AA696" s="347">
        <f>+'NF-KSF-TRIAL-BAL-2021'!T696+'RA-TRIAL-BAL-2021'!T696+'DES-TRIAL-BAL-2021'!T696+'DMP-TRIAL-BAL-2021'!T696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+'NF-KSF-TRIAL-BAL-2021'!O697+'RA-TRIAL-BAL-2021'!O697+'DES-TRIAL-BAL-2021'!O697+'DMP-TRIAL-BAL-2021'!O697</f>
        <v>0</v>
      </c>
      <c r="W697" s="529">
        <f>+'NF-KSF-TRIAL-BAL-2021'!P697+'RA-TRIAL-BAL-2021'!P697+'DES-TRIAL-BAL-2021'!P697+'DMP-TRIAL-BAL-2021'!P697</f>
        <v>0</v>
      </c>
      <c r="X697" s="528">
        <f>+'NF-KSF-TRIAL-BAL-2021'!Q697+'RA-TRIAL-BAL-2021'!Q697+'DES-TRIAL-BAL-2021'!Q697+'DMP-TRIAL-BAL-2021'!Q697</f>
        <v>0</v>
      </c>
      <c r="Y697" s="529">
        <f>+'NF-KSF-TRIAL-BAL-2021'!R697+'RA-TRIAL-BAL-2021'!R697+'DES-TRIAL-BAL-2021'!R697+'DMP-TRIAL-BAL-2021'!R697</f>
        <v>0</v>
      </c>
      <c r="Z697" s="528">
        <f>+'NF-KSF-TRIAL-BAL-2021'!S697+'RA-TRIAL-BAL-2021'!S697+'DES-TRIAL-BAL-2021'!S697+'DMP-TRIAL-BAL-2021'!S697</f>
        <v>0</v>
      </c>
      <c r="AA697" s="347">
        <f>+'NF-KSF-TRIAL-BAL-2021'!T697+'RA-TRIAL-BAL-2021'!T697+'DES-TRIAL-BAL-2021'!T697+'DMP-TRIAL-BAL-2021'!T697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+'NF-KSF-TRIAL-BAL-2021'!O698+'RA-TRIAL-BAL-2021'!O698+'DES-TRIAL-BAL-2021'!O698+'DMP-TRIAL-BAL-2021'!O698</f>
        <v>0</v>
      </c>
      <c r="W698" s="529">
        <f>+'NF-KSF-TRIAL-BAL-2021'!P698+'RA-TRIAL-BAL-2021'!P698+'DES-TRIAL-BAL-2021'!P698+'DMP-TRIAL-BAL-2021'!P698</f>
        <v>0</v>
      </c>
      <c r="X698" s="528">
        <f>+'NF-KSF-TRIAL-BAL-2021'!Q698+'RA-TRIAL-BAL-2021'!Q698+'DES-TRIAL-BAL-2021'!Q698+'DMP-TRIAL-BAL-2021'!Q698</f>
        <v>0</v>
      </c>
      <c r="Y698" s="529">
        <f>+'NF-KSF-TRIAL-BAL-2021'!R698+'RA-TRIAL-BAL-2021'!R698+'DES-TRIAL-BAL-2021'!R698+'DMP-TRIAL-BAL-2021'!R698</f>
        <v>0</v>
      </c>
      <c r="Z698" s="528">
        <f>+'NF-KSF-TRIAL-BAL-2021'!S698+'RA-TRIAL-BAL-2021'!S698+'DES-TRIAL-BAL-2021'!S698+'DMP-TRIAL-BAL-2021'!S698</f>
        <v>0</v>
      </c>
      <c r="AA698" s="347">
        <f>+'NF-KSF-TRIAL-BAL-2021'!T698+'RA-TRIAL-BAL-2021'!T698+'DES-TRIAL-BAL-2021'!T698+'DMP-TRIAL-BAL-2021'!T698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+'NF-KSF-TRIAL-BAL-2021'!O699+'RA-TRIAL-BAL-2021'!O699+'DES-TRIAL-BAL-2021'!O699+'DMP-TRIAL-BAL-2021'!O699</f>
        <v>0</v>
      </c>
      <c r="W699" s="529">
        <f>+'NF-KSF-TRIAL-BAL-2021'!P699+'RA-TRIAL-BAL-2021'!P699+'DES-TRIAL-BAL-2021'!P699+'DMP-TRIAL-BAL-2021'!P699</f>
        <v>0</v>
      </c>
      <c r="X699" s="528">
        <f>+'NF-KSF-TRIAL-BAL-2021'!Q699+'RA-TRIAL-BAL-2021'!Q699+'DES-TRIAL-BAL-2021'!Q699+'DMP-TRIAL-BAL-2021'!Q699</f>
        <v>0</v>
      </c>
      <c r="Y699" s="529">
        <f>+'NF-KSF-TRIAL-BAL-2021'!R699+'RA-TRIAL-BAL-2021'!R699+'DES-TRIAL-BAL-2021'!R699+'DMP-TRIAL-BAL-2021'!R699</f>
        <v>0</v>
      </c>
      <c r="Z699" s="528">
        <f>+'NF-KSF-TRIAL-BAL-2021'!S699+'RA-TRIAL-BAL-2021'!S699+'DES-TRIAL-BAL-2021'!S699+'DMP-TRIAL-BAL-2021'!S699</f>
        <v>0</v>
      </c>
      <c r="AA699" s="347">
        <f>+'NF-KSF-TRIAL-BAL-2021'!T699+'RA-TRIAL-BAL-2021'!T699+'DES-TRIAL-BAL-2021'!T699+'DMP-TRIAL-BAL-2021'!T699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+'NF-KSF-TRIAL-BAL-2021'!O700+'RA-TRIAL-BAL-2021'!O700+'DES-TRIAL-BAL-2021'!O700+'DMP-TRIAL-BAL-2021'!O700</f>
        <v>0</v>
      </c>
      <c r="W700" s="529">
        <f>+'NF-KSF-TRIAL-BAL-2021'!P700+'RA-TRIAL-BAL-2021'!P700+'DES-TRIAL-BAL-2021'!P700+'DMP-TRIAL-BAL-2021'!P700</f>
        <v>0</v>
      </c>
      <c r="X700" s="528">
        <f>+'NF-KSF-TRIAL-BAL-2021'!Q700+'RA-TRIAL-BAL-2021'!Q700+'DES-TRIAL-BAL-2021'!Q700+'DMP-TRIAL-BAL-2021'!Q700</f>
        <v>0</v>
      </c>
      <c r="Y700" s="529">
        <f>+'NF-KSF-TRIAL-BAL-2021'!R700+'RA-TRIAL-BAL-2021'!R700+'DES-TRIAL-BAL-2021'!R700+'DMP-TRIAL-BAL-2021'!R700</f>
        <v>0</v>
      </c>
      <c r="Z700" s="528">
        <f>+'NF-KSF-TRIAL-BAL-2021'!S700+'RA-TRIAL-BAL-2021'!S700+'DES-TRIAL-BAL-2021'!S700+'DMP-TRIAL-BAL-2021'!S700</f>
        <v>0</v>
      </c>
      <c r="AA700" s="347">
        <f>+'NF-KSF-TRIAL-BAL-2021'!T700+'RA-TRIAL-BAL-2021'!T700+'DES-TRIAL-BAL-2021'!T700+'DMP-TRIAL-BAL-2021'!T700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+'NF-KSF-TRIAL-BAL-2021'!O701+'RA-TRIAL-BAL-2021'!O701+'DES-TRIAL-BAL-2021'!O701+'DMP-TRIAL-BAL-2021'!O701</f>
        <v>0</v>
      </c>
      <c r="W701" s="529">
        <f>+'NF-KSF-TRIAL-BAL-2021'!P701+'RA-TRIAL-BAL-2021'!P701+'DES-TRIAL-BAL-2021'!P701+'DMP-TRIAL-BAL-2021'!P701</f>
        <v>0</v>
      </c>
      <c r="X701" s="528">
        <f>+'NF-KSF-TRIAL-BAL-2021'!Q701+'RA-TRIAL-BAL-2021'!Q701+'DES-TRIAL-BAL-2021'!Q701+'DMP-TRIAL-BAL-2021'!Q701</f>
        <v>0</v>
      </c>
      <c r="Y701" s="529">
        <f>+'NF-KSF-TRIAL-BAL-2021'!R701+'RA-TRIAL-BAL-2021'!R701+'DES-TRIAL-BAL-2021'!R701+'DMP-TRIAL-BAL-2021'!R701</f>
        <v>0</v>
      </c>
      <c r="Z701" s="528">
        <f>+'NF-KSF-TRIAL-BAL-2021'!S701+'RA-TRIAL-BAL-2021'!S701+'DES-TRIAL-BAL-2021'!S701+'DMP-TRIAL-BAL-2021'!S701</f>
        <v>0</v>
      </c>
      <c r="AA701" s="347">
        <f>+'NF-KSF-TRIAL-BAL-2021'!T701+'RA-TRIAL-BAL-2021'!T701+'DES-TRIAL-BAL-2021'!T701+'DMP-TRIAL-BAL-2021'!T701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+'NF-KSF-TRIAL-BAL-2021'!O702+'RA-TRIAL-BAL-2021'!O702+'DES-TRIAL-BAL-2021'!O702+'DMP-TRIAL-BAL-2021'!O702</f>
        <v>0</v>
      </c>
      <c r="W702" s="529">
        <f>+'NF-KSF-TRIAL-BAL-2021'!P702+'RA-TRIAL-BAL-2021'!P702+'DES-TRIAL-BAL-2021'!P702+'DMP-TRIAL-BAL-2021'!P702</f>
        <v>0</v>
      </c>
      <c r="X702" s="528">
        <f>+'NF-KSF-TRIAL-BAL-2021'!Q702+'RA-TRIAL-BAL-2021'!Q702+'DES-TRIAL-BAL-2021'!Q702+'DMP-TRIAL-BAL-2021'!Q702</f>
        <v>0</v>
      </c>
      <c r="Y702" s="529">
        <f>+'NF-KSF-TRIAL-BAL-2021'!R702+'RA-TRIAL-BAL-2021'!R702+'DES-TRIAL-BAL-2021'!R702+'DMP-TRIAL-BAL-2021'!R702</f>
        <v>0</v>
      </c>
      <c r="Z702" s="528">
        <f>+'NF-KSF-TRIAL-BAL-2021'!S702+'RA-TRIAL-BAL-2021'!S702+'DES-TRIAL-BAL-2021'!S702+'DMP-TRIAL-BAL-2021'!S702</f>
        <v>0</v>
      </c>
      <c r="AA702" s="347">
        <f>+'NF-KSF-TRIAL-BAL-2021'!T702+'RA-TRIAL-BAL-2021'!T702+'DES-TRIAL-BAL-2021'!T702+'DMP-TRIAL-BAL-2021'!T702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+'NF-KSF-TRIAL-BAL-2021'!O703+'RA-TRIAL-BAL-2021'!O703+'DES-TRIAL-BAL-2021'!O703+'DMP-TRIAL-BAL-2021'!O703</f>
        <v>0</v>
      </c>
      <c r="W703" s="529">
        <f>+'NF-KSF-TRIAL-BAL-2021'!P703+'RA-TRIAL-BAL-2021'!P703+'DES-TRIAL-BAL-2021'!P703+'DMP-TRIAL-BAL-2021'!P703</f>
        <v>0</v>
      </c>
      <c r="X703" s="528">
        <f>+'NF-KSF-TRIAL-BAL-2021'!Q703+'RA-TRIAL-BAL-2021'!Q703+'DES-TRIAL-BAL-2021'!Q703+'DMP-TRIAL-BAL-2021'!Q703</f>
        <v>0</v>
      </c>
      <c r="Y703" s="529">
        <f>+'NF-KSF-TRIAL-BAL-2021'!R703+'RA-TRIAL-BAL-2021'!R703+'DES-TRIAL-BAL-2021'!R703+'DMP-TRIAL-BAL-2021'!R703</f>
        <v>0</v>
      </c>
      <c r="Z703" s="528">
        <f>+'NF-KSF-TRIAL-BAL-2021'!S703+'RA-TRIAL-BAL-2021'!S703+'DES-TRIAL-BAL-2021'!S703+'DMP-TRIAL-BAL-2021'!S703</f>
        <v>0</v>
      </c>
      <c r="AA703" s="347">
        <f>+'NF-KSF-TRIAL-BAL-2021'!T703+'RA-TRIAL-BAL-2021'!T703+'DES-TRIAL-BAL-2021'!T703+'DMP-TRIAL-BAL-2021'!T703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+'NF-KSF-TRIAL-BAL-2021'!O704+'RA-TRIAL-BAL-2021'!O704+'DES-TRIAL-BAL-2021'!O704+'DMP-TRIAL-BAL-2021'!O704</f>
        <v>0</v>
      </c>
      <c r="W704" s="529">
        <f>+'NF-KSF-TRIAL-BAL-2021'!P704+'RA-TRIAL-BAL-2021'!P704+'DES-TRIAL-BAL-2021'!P704+'DMP-TRIAL-BAL-2021'!P704</f>
        <v>0</v>
      </c>
      <c r="X704" s="528">
        <f>+'NF-KSF-TRIAL-BAL-2021'!Q704+'RA-TRIAL-BAL-2021'!Q704+'DES-TRIAL-BAL-2021'!Q704+'DMP-TRIAL-BAL-2021'!Q704</f>
        <v>0</v>
      </c>
      <c r="Y704" s="529">
        <f>+'NF-KSF-TRIAL-BAL-2021'!R704+'RA-TRIAL-BAL-2021'!R704+'DES-TRIAL-BAL-2021'!R704+'DMP-TRIAL-BAL-2021'!R704</f>
        <v>0</v>
      </c>
      <c r="Z704" s="528">
        <f>+'NF-KSF-TRIAL-BAL-2021'!S704+'RA-TRIAL-BAL-2021'!S704+'DES-TRIAL-BAL-2021'!S704+'DMP-TRIAL-BAL-2021'!S704</f>
        <v>0</v>
      </c>
      <c r="AA704" s="347">
        <f>+'NF-KSF-TRIAL-BAL-2021'!T704+'RA-TRIAL-BAL-2021'!T704+'DES-TRIAL-BAL-2021'!T704+'DMP-TRIAL-BAL-2021'!T704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+'NF-KSF-TRIAL-BAL-2021'!O705+'RA-TRIAL-BAL-2021'!O705+'DES-TRIAL-BAL-2021'!O705+'DMP-TRIAL-BAL-2021'!O705</f>
        <v>0</v>
      </c>
      <c r="W705" s="529">
        <f>+'NF-KSF-TRIAL-BAL-2021'!P705+'RA-TRIAL-BAL-2021'!P705+'DES-TRIAL-BAL-2021'!P705+'DMP-TRIAL-BAL-2021'!P705</f>
        <v>0</v>
      </c>
      <c r="X705" s="528">
        <f>+'NF-KSF-TRIAL-BAL-2021'!Q705+'RA-TRIAL-BAL-2021'!Q705+'DES-TRIAL-BAL-2021'!Q705+'DMP-TRIAL-BAL-2021'!Q705</f>
        <v>0</v>
      </c>
      <c r="Y705" s="529">
        <f>+'NF-KSF-TRIAL-BAL-2021'!R705+'RA-TRIAL-BAL-2021'!R705+'DES-TRIAL-BAL-2021'!R705+'DMP-TRIAL-BAL-2021'!R705</f>
        <v>0</v>
      </c>
      <c r="Z705" s="528">
        <f>+'NF-KSF-TRIAL-BAL-2021'!S705+'RA-TRIAL-BAL-2021'!S705+'DES-TRIAL-BAL-2021'!S705+'DMP-TRIAL-BAL-2021'!S705</f>
        <v>0</v>
      </c>
      <c r="AA705" s="347">
        <f>+'NF-KSF-TRIAL-BAL-2021'!T705+'RA-TRIAL-BAL-2021'!T705+'DES-TRIAL-BAL-2021'!T705+'DMP-TRIAL-BAL-2021'!T705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>
        <v>-8485</v>
      </c>
      <c r="R706" s="324"/>
      <c r="S706" s="27">
        <f t="shared" si="347"/>
        <v>-8485</v>
      </c>
      <c r="T706" s="28">
        <f t="shared" si="348"/>
        <v>0</v>
      </c>
      <c r="U706" s="51"/>
      <c r="V706" s="541">
        <f>+'NF-KSF-TRIAL-BAL-2021'!O706+'RA-TRIAL-BAL-2021'!O706+'DES-TRIAL-BAL-2021'!O706+'DMP-TRIAL-BAL-2021'!O706</f>
        <v>0</v>
      </c>
      <c r="W706" s="529">
        <f>+'NF-KSF-TRIAL-BAL-2021'!P706+'RA-TRIAL-BAL-2021'!P706+'DES-TRIAL-BAL-2021'!P706+'DMP-TRIAL-BAL-2021'!P706</f>
        <v>0</v>
      </c>
      <c r="X706" s="528">
        <f>+'NF-KSF-TRIAL-BAL-2021'!Q706+'RA-TRIAL-BAL-2021'!Q706+'DES-TRIAL-BAL-2021'!Q706+'DMP-TRIAL-BAL-2021'!Q706</f>
        <v>0</v>
      </c>
      <c r="Y706" s="529">
        <f>+'NF-KSF-TRIAL-BAL-2021'!R706+'RA-TRIAL-BAL-2021'!R706+'DES-TRIAL-BAL-2021'!R706+'DMP-TRIAL-BAL-2021'!R706</f>
        <v>0</v>
      </c>
      <c r="Z706" s="528">
        <f>+'NF-KSF-TRIAL-BAL-2021'!S706+'RA-TRIAL-BAL-2021'!S706+'DES-TRIAL-BAL-2021'!S706+'DMP-TRIAL-BAL-2021'!S706</f>
        <v>0</v>
      </c>
      <c r="AA706" s="347">
        <f>+'NF-KSF-TRIAL-BAL-2021'!T706+'RA-TRIAL-BAL-2021'!T706+'DES-TRIAL-BAL-2021'!T706+'DMP-TRIAL-BAL-2021'!T706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-8485</v>
      </c>
      <c r="AN706" s="970">
        <f t="shared" si="341"/>
        <v>0</v>
      </c>
      <c r="AO706" s="27">
        <f t="shared" si="335"/>
        <v>-8485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+'NF-KSF-TRIAL-BAL-2021'!O707+'RA-TRIAL-BAL-2021'!O707+'DES-TRIAL-BAL-2021'!O707+'DMP-TRIAL-BAL-2021'!O707</f>
        <v>0</v>
      </c>
      <c r="W707" s="529">
        <f>+'NF-KSF-TRIAL-BAL-2021'!P707+'RA-TRIAL-BAL-2021'!P707+'DES-TRIAL-BAL-2021'!P707+'DMP-TRIAL-BAL-2021'!P707</f>
        <v>0</v>
      </c>
      <c r="X707" s="528">
        <f>+'NF-KSF-TRIAL-BAL-2021'!Q707+'RA-TRIAL-BAL-2021'!Q707+'DES-TRIAL-BAL-2021'!Q707+'DMP-TRIAL-BAL-2021'!Q707</f>
        <v>0</v>
      </c>
      <c r="Y707" s="529">
        <f>+'NF-KSF-TRIAL-BAL-2021'!R707+'RA-TRIAL-BAL-2021'!R707+'DES-TRIAL-BAL-2021'!R707+'DMP-TRIAL-BAL-2021'!R707</f>
        <v>0</v>
      </c>
      <c r="Z707" s="528">
        <f>+'NF-KSF-TRIAL-BAL-2021'!S707+'RA-TRIAL-BAL-2021'!S707+'DES-TRIAL-BAL-2021'!S707+'DMP-TRIAL-BAL-2021'!S707</f>
        <v>0</v>
      </c>
      <c r="AA707" s="347">
        <f>+'NF-KSF-TRIAL-BAL-2021'!T707+'RA-TRIAL-BAL-2021'!T707+'DES-TRIAL-BAL-2021'!T707+'DMP-TRIAL-BAL-2021'!T707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+'NF-KSF-TRIAL-BAL-2021'!O708+'RA-TRIAL-BAL-2021'!O708+'DES-TRIAL-BAL-2021'!O708+'DMP-TRIAL-BAL-2021'!O708</f>
        <v>0</v>
      </c>
      <c r="W708" s="529">
        <f>+'NF-KSF-TRIAL-BAL-2021'!P708+'RA-TRIAL-BAL-2021'!P708+'DES-TRIAL-BAL-2021'!P708+'DMP-TRIAL-BAL-2021'!P708</f>
        <v>0</v>
      </c>
      <c r="X708" s="528">
        <f>+'NF-KSF-TRIAL-BAL-2021'!Q708+'RA-TRIAL-BAL-2021'!Q708+'DES-TRIAL-BAL-2021'!Q708+'DMP-TRIAL-BAL-2021'!Q708</f>
        <v>0</v>
      </c>
      <c r="Y708" s="529">
        <f>+'NF-KSF-TRIAL-BAL-2021'!R708+'RA-TRIAL-BAL-2021'!R708+'DES-TRIAL-BAL-2021'!R708+'DMP-TRIAL-BAL-2021'!R708</f>
        <v>0</v>
      </c>
      <c r="Z708" s="528">
        <f>+'NF-KSF-TRIAL-BAL-2021'!S708+'RA-TRIAL-BAL-2021'!S708+'DES-TRIAL-BAL-2021'!S708+'DMP-TRIAL-BAL-2021'!S708</f>
        <v>0</v>
      </c>
      <c r="AA708" s="347">
        <f>+'NF-KSF-TRIAL-BAL-2021'!T708+'RA-TRIAL-BAL-2021'!T708+'DES-TRIAL-BAL-2021'!T708+'DMP-TRIAL-BAL-2021'!T708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+'NF-KSF-TRIAL-BAL-2021'!O709+'RA-TRIAL-BAL-2021'!O709+'DES-TRIAL-BAL-2021'!O709+'DMP-TRIAL-BAL-2021'!O709</f>
        <v>0</v>
      </c>
      <c r="W709" s="529">
        <f>+'NF-KSF-TRIAL-BAL-2021'!P709+'RA-TRIAL-BAL-2021'!P709+'DES-TRIAL-BAL-2021'!P709+'DMP-TRIAL-BAL-2021'!P709</f>
        <v>0</v>
      </c>
      <c r="X709" s="528">
        <f>+'NF-KSF-TRIAL-BAL-2021'!Q709+'RA-TRIAL-BAL-2021'!Q709+'DES-TRIAL-BAL-2021'!Q709+'DMP-TRIAL-BAL-2021'!Q709</f>
        <v>0</v>
      </c>
      <c r="Y709" s="529">
        <f>+'NF-KSF-TRIAL-BAL-2021'!R709+'RA-TRIAL-BAL-2021'!R709+'DES-TRIAL-BAL-2021'!R709+'DMP-TRIAL-BAL-2021'!R709</f>
        <v>0</v>
      </c>
      <c r="Z709" s="528">
        <f>+'NF-KSF-TRIAL-BAL-2021'!S709+'RA-TRIAL-BAL-2021'!S709+'DES-TRIAL-BAL-2021'!S709+'DMP-TRIAL-BAL-2021'!S709</f>
        <v>0</v>
      </c>
      <c r="AA709" s="347">
        <f>+'NF-KSF-TRIAL-BAL-2021'!T709+'RA-TRIAL-BAL-2021'!T709+'DES-TRIAL-BAL-2021'!T709+'DMP-TRIAL-BAL-2021'!T709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+'NF-KSF-TRIAL-BAL-2021'!O710+'RA-TRIAL-BAL-2021'!O710+'DES-TRIAL-BAL-2021'!O710+'DMP-TRIAL-BAL-2021'!O710</f>
        <v>0</v>
      </c>
      <c r="W710" s="529">
        <f>+'NF-KSF-TRIAL-BAL-2021'!P710+'RA-TRIAL-BAL-2021'!P710+'DES-TRIAL-BAL-2021'!P710+'DMP-TRIAL-BAL-2021'!P710</f>
        <v>0</v>
      </c>
      <c r="X710" s="528">
        <f>+'NF-KSF-TRIAL-BAL-2021'!Q710+'RA-TRIAL-BAL-2021'!Q710+'DES-TRIAL-BAL-2021'!Q710+'DMP-TRIAL-BAL-2021'!Q710</f>
        <v>0</v>
      </c>
      <c r="Y710" s="529">
        <f>+'NF-KSF-TRIAL-BAL-2021'!R710+'RA-TRIAL-BAL-2021'!R710+'DES-TRIAL-BAL-2021'!R710+'DMP-TRIAL-BAL-2021'!R710</f>
        <v>0</v>
      </c>
      <c r="Z710" s="528">
        <f>+'NF-KSF-TRIAL-BAL-2021'!S710+'RA-TRIAL-BAL-2021'!S710+'DES-TRIAL-BAL-2021'!S710+'DMP-TRIAL-BAL-2021'!S710</f>
        <v>0</v>
      </c>
      <c r="AA710" s="347">
        <f>+'NF-KSF-TRIAL-BAL-2021'!T710+'RA-TRIAL-BAL-2021'!T710+'DES-TRIAL-BAL-2021'!T710+'DMP-TRIAL-BAL-2021'!T710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+'NF-KSF-TRIAL-BAL-2021'!O711+'RA-TRIAL-BAL-2021'!O711+'DES-TRIAL-BAL-2021'!O711+'DMP-TRIAL-BAL-2021'!O711</f>
        <v>0</v>
      </c>
      <c r="W711" s="529">
        <f>+'NF-KSF-TRIAL-BAL-2021'!P711+'RA-TRIAL-BAL-2021'!P711+'DES-TRIAL-BAL-2021'!P711+'DMP-TRIAL-BAL-2021'!P711</f>
        <v>0</v>
      </c>
      <c r="X711" s="528">
        <f>+'NF-KSF-TRIAL-BAL-2021'!Q711+'RA-TRIAL-BAL-2021'!Q711+'DES-TRIAL-BAL-2021'!Q711+'DMP-TRIAL-BAL-2021'!Q711</f>
        <v>0</v>
      </c>
      <c r="Y711" s="529">
        <f>+'NF-KSF-TRIAL-BAL-2021'!R711+'RA-TRIAL-BAL-2021'!R711+'DES-TRIAL-BAL-2021'!R711+'DMP-TRIAL-BAL-2021'!R711</f>
        <v>0</v>
      </c>
      <c r="Z711" s="528">
        <f>+'NF-KSF-TRIAL-BAL-2021'!S711+'RA-TRIAL-BAL-2021'!S711+'DES-TRIAL-BAL-2021'!S711+'DMP-TRIAL-BAL-2021'!S711</f>
        <v>0</v>
      </c>
      <c r="AA711" s="347">
        <f>+'NF-KSF-TRIAL-BAL-2021'!T711+'RA-TRIAL-BAL-2021'!T711+'DES-TRIAL-BAL-2021'!T711+'DMP-TRIAL-BAL-2021'!T711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+'NF-KSF-TRIAL-BAL-2021'!O712+'RA-TRIAL-BAL-2021'!O712+'DES-TRIAL-BAL-2021'!O712+'DMP-TRIAL-BAL-2021'!O712</f>
        <v>0</v>
      </c>
      <c r="W712" s="529">
        <f>+'NF-KSF-TRIAL-BAL-2021'!P712+'RA-TRIAL-BAL-2021'!P712+'DES-TRIAL-BAL-2021'!P712+'DMP-TRIAL-BAL-2021'!P712</f>
        <v>0</v>
      </c>
      <c r="X712" s="528">
        <f>+'NF-KSF-TRIAL-BAL-2021'!Q712+'RA-TRIAL-BAL-2021'!Q712+'DES-TRIAL-BAL-2021'!Q712+'DMP-TRIAL-BAL-2021'!Q712</f>
        <v>0</v>
      </c>
      <c r="Y712" s="529">
        <f>+'NF-KSF-TRIAL-BAL-2021'!R712+'RA-TRIAL-BAL-2021'!R712+'DES-TRIAL-BAL-2021'!R712+'DMP-TRIAL-BAL-2021'!R712</f>
        <v>0</v>
      </c>
      <c r="Z712" s="528">
        <f>+'NF-KSF-TRIAL-BAL-2021'!S712+'RA-TRIAL-BAL-2021'!S712+'DES-TRIAL-BAL-2021'!S712+'DMP-TRIAL-BAL-2021'!S712</f>
        <v>0</v>
      </c>
      <c r="AA712" s="347">
        <f>+'NF-KSF-TRIAL-BAL-2021'!T712+'RA-TRIAL-BAL-2021'!T712+'DES-TRIAL-BAL-2021'!T712+'DMP-TRIAL-BAL-2021'!T712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+'NF-KSF-TRIAL-BAL-2021'!O713+'RA-TRIAL-BAL-2021'!O713+'DES-TRIAL-BAL-2021'!O713+'DMP-TRIAL-BAL-2021'!O713</f>
        <v>0</v>
      </c>
      <c r="W713" s="529">
        <f>+'NF-KSF-TRIAL-BAL-2021'!P713+'RA-TRIAL-BAL-2021'!P713+'DES-TRIAL-BAL-2021'!P713+'DMP-TRIAL-BAL-2021'!P713</f>
        <v>0</v>
      </c>
      <c r="X713" s="528">
        <f>+'NF-KSF-TRIAL-BAL-2021'!Q713+'RA-TRIAL-BAL-2021'!Q713+'DES-TRIAL-BAL-2021'!Q713+'DMP-TRIAL-BAL-2021'!Q713</f>
        <v>0</v>
      </c>
      <c r="Y713" s="529">
        <f>+'NF-KSF-TRIAL-BAL-2021'!R713+'RA-TRIAL-BAL-2021'!R713+'DES-TRIAL-BAL-2021'!R713+'DMP-TRIAL-BAL-2021'!R713</f>
        <v>0</v>
      </c>
      <c r="Z713" s="528">
        <f>+'NF-KSF-TRIAL-BAL-2021'!S713+'RA-TRIAL-BAL-2021'!S713+'DES-TRIAL-BAL-2021'!S713+'DMP-TRIAL-BAL-2021'!S713</f>
        <v>0</v>
      </c>
      <c r="AA713" s="347">
        <f>+'NF-KSF-TRIAL-BAL-2021'!T713+'RA-TRIAL-BAL-2021'!T713+'DES-TRIAL-BAL-2021'!T713+'DMP-TRIAL-BAL-2021'!T713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+'NF-KSF-TRIAL-BAL-2021'!O714+'RA-TRIAL-BAL-2021'!O714+'DES-TRIAL-BAL-2021'!O714+'DMP-TRIAL-BAL-2021'!O714</f>
        <v>0</v>
      </c>
      <c r="W714" s="529">
        <f>+'NF-KSF-TRIAL-BAL-2021'!P714+'RA-TRIAL-BAL-2021'!P714+'DES-TRIAL-BAL-2021'!P714+'DMP-TRIAL-BAL-2021'!P714</f>
        <v>0</v>
      </c>
      <c r="X714" s="528">
        <f>+'NF-KSF-TRIAL-BAL-2021'!Q714+'RA-TRIAL-BAL-2021'!Q714+'DES-TRIAL-BAL-2021'!Q714+'DMP-TRIAL-BAL-2021'!Q714</f>
        <v>0</v>
      </c>
      <c r="Y714" s="529">
        <f>+'NF-KSF-TRIAL-BAL-2021'!R714+'RA-TRIAL-BAL-2021'!R714+'DES-TRIAL-BAL-2021'!R714+'DMP-TRIAL-BAL-2021'!R714</f>
        <v>0</v>
      </c>
      <c r="Z714" s="528">
        <f>+'NF-KSF-TRIAL-BAL-2021'!S714+'RA-TRIAL-BAL-2021'!S714+'DES-TRIAL-BAL-2021'!S714+'DMP-TRIAL-BAL-2021'!S714</f>
        <v>0</v>
      </c>
      <c r="AA714" s="347">
        <f>+'NF-KSF-TRIAL-BAL-2021'!T714+'RA-TRIAL-BAL-2021'!T714+'DES-TRIAL-BAL-2021'!T714+'DMP-TRIAL-BAL-2021'!T714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+'NF-KSF-TRIAL-BAL-2021'!O715+'RA-TRIAL-BAL-2021'!O715+'DES-TRIAL-BAL-2021'!O715+'DMP-TRIAL-BAL-2021'!O715</f>
        <v>0</v>
      </c>
      <c r="W715" s="529">
        <f>+'NF-KSF-TRIAL-BAL-2021'!P715+'RA-TRIAL-BAL-2021'!P715+'DES-TRIAL-BAL-2021'!P715+'DMP-TRIAL-BAL-2021'!P715</f>
        <v>0</v>
      </c>
      <c r="X715" s="528">
        <f>+'NF-KSF-TRIAL-BAL-2021'!Q715+'RA-TRIAL-BAL-2021'!Q715+'DES-TRIAL-BAL-2021'!Q715+'DMP-TRIAL-BAL-2021'!Q715</f>
        <v>0</v>
      </c>
      <c r="Y715" s="529">
        <f>+'NF-KSF-TRIAL-BAL-2021'!R715+'RA-TRIAL-BAL-2021'!R715+'DES-TRIAL-BAL-2021'!R715+'DMP-TRIAL-BAL-2021'!R715</f>
        <v>0</v>
      </c>
      <c r="Z715" s="528">
        <f>+'NF-KSF-TRIAL-BAL-2021'!S715+'RA-TRIAL-BAL-2021'!S715+'DES-TRIAL-BAL-2021'!S715+'DMP-TRIAL-BAL-2021'!S715</f>
        <v>0</v>
      </c>
      <c r="AA715" s="347">
        <f>+'NF-KSF-TRIAL-BAL-2021'!T715+'RA-TRIAL-BAL-2021'!T715+'DES-TRIAL-BAL-2021'!T715+'DMP-TRIAL-BAL-2021'!T715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/>
      <c r="R716" s="324">
        <v>2500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2500</v>
      </c>
      <c r="U716" s="51"/>
      <c r="V716" s="541">
        <f>+'NF-KSF-TRIAL-BAL-2021'!O716+'RA-TRIAL-BAL-2021'!O716+'DES-TRIAL-BAL-2021'!O716+'DMP-TRIAL-BAL-2021'!O716</f>
        <v>0</v>
      </c>
      <c r="W716" s="529">
        <f>+'NF-KSF-TRIAL-BAL-2021'!P716+'RA-TRIAL-BAL-2021'!P716+'DES-TRIAL-BAL-2021'!P716+'DMP-TRIAL-BAL-2021'!P716</f>
        <v>0</v>
      </c>
      <c r="X716" s="528">
        <f>+'NF-KSF-TRIAL-BAL-2021'!Q716+'RA-TRIAL-BAL-2021'!Q716+'DES-TRIAL-BAL-2021'!Q716+'DMP-TRIAL-BAL-2021'!Q716</f>
        <v>0</v>
      </c>
      <c r="Y716" s="529">
        <f>+'NF-KSF-TRIAL-BAL-2021'!R716+'RA-TRIAL-BAL-2021'!R716+'DES-TRIAL-BAL-2021'!R716+'DMP-TRIAL-BAL-2021'!R716</f>
        <v>0</v>
      </c>
      <c r="Z716" s="528">
        <f>+'NF-KSF-TRIAL-BAL-2021'!S716+'RA-TRIAL-BAL-2021'!S716+'DES-TRIAL-BAL-2021'!S716+'DMP-TRIAL-BAL-2021'!S716</f>
        <v>0</v>
      </c>
      <c r="AA716" s="347">
        <f>+'NF-KSF-TRIAL-BAL-2021'!T716+'RA-TRIAL-BAL-2021'!T716+'DES-TRIAL-BAL-2021'!T716+'DMP-TRIAL-BAL-2021'!T716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2500</v>
      </c>
      <c r="AO716" s="27">
        <f t="shared" si="335"/>
        <v>0</v>
      </c>
      <c r="AP716" s="28">
        <f t="shared" si="336"/>
        <v>2500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+'NF-KSF-TRIAL-BAL-2021'!O717+'RA-TRIAL-BAL-2021'!O717+'DES-TRIAL-BAL-2021'!O717+'DMP-TRIAL-BAL-2021'!O717</f>
        <v>0</v>
      </c>
      <c r="W717" s="529">
        <f>+'NF-KSF-TRIAL-BAL-2021'!P717+'RA-TRIAL-BAL-2021'!P717+'DES-TRIAL-BAL-2021'!P717+'DMP-TRIAL-BAL-2021'!P717</f>
        <v>0</v>
      </c>
      <c r="X717" s="528">
        <f>+'NF-KSF-TRIAL-BAL-2021'!Q717+'RA-TRIAL-BAL-2021'!Q717+'DES-TRIAL-BAL-2021'!Q717+'DMP-TRIAL-BAL-2021'!Q717</f>
        <v>0</v>
      </c>
      <c r="Y717" s="529">
        <f>+'NF-KSF-TRIAL-BAL-2021'!R717+'RA-TRIAL-BAL-2021'!R717+'DES-TRIAL-BAL-2021'!R717+'DMP-TRIAL-BAL-2021'!R717</f>
        <v>0</v>
      </c>
      <c r="Z717" s="528">
        <f>+'NF-KSF-TRIAL-BAL-2021'!S717+'RA-TRIAL-BAL-2021'!S717+'DES-TRIAL-BAL-2021'!S717+'DMP-TRIAL-BAL-2021'!S717</f>
        <v>0</v>
      </c>
      <c r="AA717" s="347">
        <f>+'NF-KSF-TRIAL-BAL-2021'!T717+'RA-TRIAL-BAL-2021'!T717+'DES-TRIAL-BAL-2021'!T717+'DMP-TRIAL-BAL-2021'!T717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/>
      <c r="R718" s="324">
        <v>7194.11</v>
      </c>
      <c r="S718" s="27">
        <f t="shared" si="356"/>
        <v>0</v>
      </c>
      <c r="T718" s="28">
        <f t="shared" si="357"/>
        <v>7194.11</v>
      </c>
      <c r="U718" s="51"/>
      <c r="V718" s="541">
        <f>+'NF-KSF-TRIAL-BAL-2021'!O718+'RA-TRIAL-BAL-2021'!O718+'DES-TRIAL-BAL-2021'!O718+'DMP-TRIAL-BAL-2021'!O718</f>
        <v>0</v>
      </c>
      <c r="W718" s="529">
        <f>+'NF-KSF-TRIAL-BAL-2021'!P718+'RA-TRIAL-BAL-2021'!P718+'DES-TRIAL-BAL-2021'!P718+'DMP-TRIAL-BAL-2021'!P718</f>
        <v>0</v>
      </c>
      <c r="X718" s="528">
        <f>+'NF-KSF-TRIAL-BAL-2021'!Q718+'RA-TRIAL-BAL-2021'!Q718+'DES-TRIAL-BAL-2021'!Q718+'DMP-TRIAL-BAL-2021'!Q718</f>
        <v>0</v>
      </c>
      <c r="Y718" s="529">
        <f>+'NF-KSF-TRIAL-BAL-2021'!R718+'RA-TRIAL-BAL-2021'!R718+'DES-TRIAL-BAL-2021'!R718+'DMP-TRIAL-BAL-2021'!R718</f>
        <v>0</v>
      </c>
      <c r="Z718" s="528">
        <f>+'NF-KSF-TRIAL-BAL-2021'!S718+'RA-TRIAL-BAL-2021'!S718+'DES-TRIAL-BAL-2021'!S718+'DMP-TRIAL-BAL-2021'!S718</f>
        <v>0</v>
      </c>
      <c r="AA718" s="347">
        <f>+'NF-KSF-TRIAL-BAL-2021'!T718+'RA-TRIAL-BAL-2021'!T718+'DES-TRIAL-BAL-2021'!T718+'DMP-TRIAL-BAL-2021'!T718</f>
        <v>0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7194.11</v>
      </c>
      <c r="AO718" s="27">
        <f t="shared" si="335"/>
        <v>0</v>
      </c>
      <c r="AP718" s="28">
        <f t="shared" si="336"/>
        <v>7194.11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+'NF-KSF-TRIAL-BAL-2021'!O719+'RA-TRIAL-BAL-2021'!O719+'DES-TRIAL-BAL-2021'!O719+'DMP-TRIAL-BAL-2021'!O719</f>
        <v>0</v>
      </c>
      <c r="W719" s="529">
        <f>+'NF-KSF-TRIAL-BAL-2021'!P719+'RA-TRIAL-BAL-2021'!P719+'DES-TRIAL-BAL-2021'!P719+'DMP-TRIAL-BAL-2021'!P719</f>
        <v>0</v>
      </c>
      <c r="X719" s="528">
        <f>+'NF-KSF-TRIAL-BAL-2021'!Q719+'RA-TRIAL-BAL-2021'!Q719+'DES-TRIAL-BAL-2021'!Q719+'DMP-TRIAL-BAL-2021'!Q719</f>
        <v>0</v>
      </c>
      <c r="Y719" s="529">
        <f>+'NF-KSF-TRIAL-BAL-2021'!R719+'RA-TRIAL-BAL-2021'!R719+'DES-TRIAL-BAL-2021'!R719+'DMP-TRIAL-BAL-2021'!R719</f>
        <v>0</v>
      </c>
      <c r="Z719" s="528">
        <f>+'NF-KSF-TRIAL-BAL-2021'!S719+'RA-TRIAL-BAL-2021'!S719+'DES-TRIAL-BAL-2021'!S719+'DMP-TRIAL-BAL-2021'!S719</f>
        <v>0</v>
      </c>
      <c r="AA719" s="347">
        <f>+'NF-KSF-TRIAL-BAL-2021'!T719+'RA-TRIAL-BAL-2021'!T719+'DES-TRIAL-BAL-2021'!T719+'DMP-TRIAL-BAL-2021'!T719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+'NF-KSF-TRIAL-BAL-2021'!O720+'RA-TRIAL-BAL-2021'!O720+'DES-TRIAL-BAL-2021'!O720+'DMP-TRIAL-BAL-2021'!O720</f>
        <v>0</v>
      </c>
      <c r="W720" s="529">
        <f>+'NF-KSF-TRIAL-BAL-2021'!P720+'RA-TRIAL-BAL-2021'!P720+'DES-TRIAL-BAL-2021'!P720+'DMP-TRIAL-BAL-2021'!P720</f>
        <v>0</v>
      </c>
      <c r="X720" s="528">
        <f>+'NF-KSF-TRIAL-BAL-2021'!Q720+'RA-TRIAL-BAL-2021'!Q720+'DES-TRIAL-BAL-2021'!Q720+'DMP-TRIAL-BAL-2021'!Q720</f>
        <v>0</v>
      </c>
      <c r="Y720" s="529">
        <f>+'NF-KSF-TRIAL-BAL-2021'!R720+'RA-TRIAL-BAL-2021'!R720+'DES-TRIAL-BAL-2021'!R720+'DMP-TRIAL-BAL-2021'!R720</f>
        <v>0</v>
      </c>
      <c r="Z720" s="528">
        <f>+'NF-KSF-TRIAL-BAL-2021'!S720+'RA-TRIAL-BAL-2021'!S720+'DES-TRIAL-BAL-2021'!S720+'DMP-TRIAL-BAL-2021'!S720</f>
        <v>0</v>
      </c>
      <c r="AA720" s="347">
        <f>+'NF-KSF-TRIAL-BAL-2021'!T720+'RA-TRIAL-BAL-2021'!T720+'DES-TRIAL-BAL-2021'!T720+'DMP-TRIAL-BAL-2021'!T720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+'NF-KSF-TRIAL-BAL-2021'!O721+'RA-TRIAL-BAL-2021'!O721+'DES-TRIAL-BAL-2021'!O721+'DMP-TRIAL-BAL-2021'!O721</f>
        <v>0</v>
      </c>
      <c r="W721" s="529">
        <f>+'NF-KSF-TRIAL-BAL-2021'!P721+'RA-TRIAL-BAL-2021'!P721+'DES-TRIAL-BAL-2021'!P721+'DMP-TRIAL-BAL-2021'!P721</f>
        <v>0</v>
      </c>
      <c r="X721" s="528">
        <f>+'NF-KSF-TRIAL-BAL-2021'!Q721+'RA-TRIAL-BAL-2021'!Q721+'DES-TRIAL-BAL-2021'!Q721+'DMP-TRIAL-BAL-2021'!Q721</f>
        <v>0</v>
      </c>
      <c r="Y721" s="529">
        <f>+'NF-KSF-TRIAL-BAL-2021'!R721+'RA-TRIAL-BAL-2021'!R721+'DES-TRIAL-BAL-2021'!R721+'DMP-TRIAL-BAL-2021'!R721</f>
        <v>0</v>
      </c>
      <c r="Z721" s="528">
        <f>+'NF-KSF-TRIAL-BAL-2021'!S721+'RA-TRIAL-BAL-2021'!S721+'DES-TRIAL-BAL-2021'!S721+'DMP-TRIAL-BAL-2021'!S721</f>
        <v>0</v>
      </c>
      <c r="AA721" s="347">
        <f>+'NF-KSF-TRIAL-BAL-2021'!T721+'RA-TRIAL-BAL-2021'!T721+'DES-TRIAL-BAL-2021'!T721+'DMP-TRIAL-BAL-2021'!T721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+'NF-KSF-TRIAL-BAL-2021'!O722+'RA-TRIAL-BAL-2021'!O722+'DES-TRIAL-BAL-2021'!O722+'DMP-TRIAL-BAL-2021'!O722</f>
        <v>0</v>
      </c>
      <c r="W722" s="529">
        <f>+'NF-KSF-TRIAL-BAL-2021'!P722+'RA-TRIAL-BAL-2021'!P722+'DES-TRIAL-BAL-2021'!P722+'DMP-TRIAL-BAL-2021'!P722</f>
        <v>0</v>
      </c>
      <c r="X722" s="528">
        <f>+'NF-KSF-TRIAL-BAL-2021'!Q722+'RA-TRIAL-BAL-2021'!Q722+'DES-TRIAL-BAL-2021'!Q722+'DMP-TRIAL-BAL-2021'!Q722</f>
        <v>0</v>
      </c>
      <c r="Y722" s="529">
        <f>+'NF-KSF-TRIAL-BAL-2021'!R722+'RA-TRIAL-BAL-2021'!R722+'DES-TRIAL-BAL-2021'!R722+'DMP-TRIAL-BAL-2021'!R722</f>
        <v>0</v>
      </c>
      <c r="Z722" s="528">
        <f>+'NF-KSF-TRIAL-BAL-2021'!S722+'RA-TRIAL-BAL-2021'!S722+'DES-TRIAL-BAL-2021'!S722+'DMP-TRIAL-BAL-2021'!S722</f>
        <v>0</v>
      </c>
      <c r="AA722" s="347">
        <f>+'NF-KSF-TRIAL-BAL-2021'!T722+'RA-TRIAL-BAL-2021'!T722+'DES-TRIAL-BAL-2021'!T722+'DMP-TRIAL-BAL-2021'!T722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+'NF-KSF-TRIAL-BAL-2021'!O723+'RA-TRIAL-BAL-2021'!O723+'DES-TRIAL-BAL-2021'!O723+'DMP-TRIAL-BAL-2021'!O723</f>
        <v>0</v>
      </c>
      <c r="W723" s="529">
        <f>+'NF-KSF-TRIAL-BAL-2021'!P723+'RA-TRIAL-BAL-2021'!P723+'DES-TRIAL-BAL-2021'!P723+'DMP-TRIAL-BAL-2021'!P723</f>
        <v>0</v>
      </c>
      <c r="X723" s="528">
        <f>+'NF-KSF-TRIAL-BAL-2021'!Q723+'RA-TRIAL-BAL-2021'!Q723+'DES-TRIAL-BAL-2021'!Q723+'DMP-TRIAL-BAL-2021'!Q723</f>
        <v>0</v>
      </c>
      <c r="Y723" s="529">
        <f>+'NF-KSF-TRIAL-BAL-2021'!R723+'RA-TRIAL-BAL-2021'!R723+'DES-TRIAL-BAL-2021'!R723+'DMP-TRIAL-BAL-2021'!R723</f>
        <v>0</v>
      </c>
      <c r="Z723" s="528">
        <f>+'NF-KSF-TRIAL-BAL-2021'!S723+'RA-TRIAL-BAL-2021'!S723+'DES-TRIAL-BAL-2021'!S723+'DMP-TRIAL-BAL-2021'!S723</f>
        <v>0</v>
      </c>
      <c r="AA723" s="347">
        <f>+'NF-KSF-TRIAL-BAL-2021'!T723+'RA-TRIAL-BAL-2021'!T723+'DES-TRIAL-BAL-2021'!T723+'DMP-TRIAL-BAL-2021'!T723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+'NF-KSF-TRIAL-BAL-2021'!O724+'RA-TRIAL-BAL-2021'!O724+'DES-TRIAL-BAL-2021'!O724+'DMP-TRIAL-BAL-2021'!O724</f>
        <v>0</v>
      </c>
      <c r="W724" s="529">
        <f>+'NF-KSF-TRIAL-BAL-2021'!P724+'RA-TRIAL-BAL-2021'!P724+'DES-TRIAL-BAL-2021'!P724+'DMP-TRIAL-BAL-2021'!P724</f>
        <v>0</v>
      </c>
      <c r="X724" s="528">
        <f>+'NF-KSF-TRIAL-BAL-2021'!Q724+'RA-TRIAL-BAL-2021'!Q724+'DES-TRIAL-BAL-2021'!Q724+'DMP-TRIAL-BAL-2021'!Q724</f>
        <v>0</v>
      </c>
      <c r="Y724" s="529">
        <f>+'NF-KSF-TRIAL-BAL-2021'!R724+'RA-TRIAL-BAL-2021'!R724+'DES-TRIAL-BAL-2021'!R724+'DMP-TRIAL-BAL-2021'!R724</f>
        <v>0</v>
      </c>
      <c r="Z724" s="528">
        <f>+'NF-KSF-TRIAL-BAL-2021'!S724+'RA-TRIAL-BAL-2021'!S724+'DES-TRIAL-BAL-2021'!S724+'DMP-TRIAL-BAL-2021'!S724</f>
        <v>0</v>
      </c>
      <c r="AA724" s="347">
        <f>+'NF-KSF-TRIAL-BAL-2021'!T724+'RA-TRIAL-BAL-2021'!T724+'DES-TRIAL-BAL-2021'!T724+'DMP-TRIAL-BAL-2021'!T724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+'NF-KSF-TRIAL-BAL-2021'!O725+'RA-TRIAL-BAL-2021'!O725+'DES-TRIAL-BAL-2021'!O725+'DMP-TRIAL-BAL-2021'!O725</f>
        <v>0</v>
      </c>
      <c r="W725" s="529">
        <f>+'NF-KSF-TRIAL-BAL-2021'!P725+'RA-TRIAL-BAL-2021'!P725+'DES-TRIAL-BAL-2021'!P725+'DMP-TRIAL-BAL-2021'!P725</f>
        <v>0</v>
      </c>
      <c r="X725" s="528">
        <f>+'NF-KSF-TRIAL-BAL-2021'!Q725+'RA-TRIAL-BAL-2021'!Q725+'DES-TRIAL-BAL-2021'!Q725+'DMP-TRIAL-BAL-2021'!Q725</f>
        <v>0</v>
      </c>
      <c r="Y725" s="529">
        <f>+'NF-KSF-TRIAL-BAL-2021'!R725+'RA-TRIAL-BAL-2021'!R725+'DES-TRIAL-BAL-2021'!R725+'DMP-TRIAL-BAL-2021'!R725</f>
        <v>0</v>
      </c>
      <c r="Z725" s="528">
        <f>+'NF-KSF-TRIAL-BAL-2021'!S725+'RA-TRIAL-BAL-2021'!S725+'DES-TRIAL-BAL-2021'!S725+'DMP-TRIAL-BAL-2021'!S725</f>
        <v>0</v>
      </c>
      <c r="AA725" s="347">
        <f>+'NF-KSF-TRIAL-BAL-2021'!T725+'RA-TRIAL-BAL-2021'!T725+'DES-TRIAL-BAL-2021'!T725+'DMP-TRIAL-BAL-2021'!T725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+'NF-KSF-TRIAL-BAL-2021'!O726+'RA-TRIAL-BAL-2021'!O726+'DES-TRIAL-BAL-2021'!O726+'DMP-TRIAL-BAL-2021'!O726</f>
        <v>0</v>
      </c>
      <c r="W726" s="529">
        <f>+'NF-KSF-TRIAL-BAL-2021'!P726+'RA-TRIAL-BAL-2021'!P726+'DES-TRIAL-BAL-2021'!P726+'DMP-TRIAL-BAL-2021'!P726</f>
        <v>0</v>
      </c>
      <c r="X726" s="528">
        <f>+'NF-KSF-TRIAL-BAL-2021'!Q726+'RA-TRIAL-BAL-2021'!Q726+'DES-TRIAL-BAL-2021'!Q726+'DMP-TRIAL-BAL-2021'!Q726</f>
        <v>0</v>
      </c>
      <c r="Y726" s="529">
        <f>+'NF-KSF-TRIAL-BAL-2021'!R726+'RA-TRIAL-BAL-2021'!R726+'DES-TRIAL-BAL-2021'!R726+'DMP-TRIAL-BAL-2021'!R726</f>
        <v>2008.78</v>
      </c>
      <c r="Z726" s="528">
        <f>+'NF-KSF-TRIAL-BAL-2021'!S726+'RA-TRIAL-BAL-2021'!S726+'DES-TRIAL-BAL-2021'!S726+'DMP-TRIAL-BAL-2021'!S726</f>
        <v>0</v>
      </c>
      <c r="AA726" s="347">
        <f>+'NF-KSF-TRIAL-BAL-2021'!T726+'RA-TRIAL-BAL-2021'!T726+'DES-TRIAL-BAL-2021'!T726+'DMP-TRIAL-BAL-2021'!T726</f>
        <v>2008.78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2008.78</v>
      </c>
      <c r="AO726" s="27">
        <f t="shared" si="335"/>
        <v>0</v>
      </c>
      <c r="AP726" s="28">
        <f t="shared" si="336"/>
        <v>2008.78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+'NF-KSF-TRIAL-BAL-2021'!O727+'RA-TRIAL-BAL-2021'!O727+'DES-TRIAL-BAL-2021'!O727+'DMP-TRIAL-BAL-2021'!O727</f>
        <v>0</v>
      </c>
      <c r="W727" s="529">
        <f>+'NF-KSF-TRIAL-BAL-2021'!P727+'RA-TRIAL-BAL-2021'!P727+'DES-TRIAL-BAL-2021'!P727+'DMP-TRIAL-BAL-2021'!P727</f>
        <v>0</v>
      </c>
      <c r="X727" s="528">
        <f>+'NF-KSF-TRIAL-BAL-2021'!Q727+'RA-TRIAL-BAL-2021'!Q727+'DES-TRIAL-BAL-2021'!Q727+'DMP-TRIAL-BAL-2021'!Q727</f>
        <v>0</v>
      </c>
      <c r="Y727" s="529">
        <f>+'NF-KSF-TRIAL-BAL-2021'!R727+'RA-TRIAL-BAL-2021'!R727+'DES-TRIAL-BAL-2021'!R727+'DMP-TRIAL-BAL-2021'!R727</f>
        <v>0</v>
      </c>
      <c r="Z727" s="528">
        <f>+'NF-KSF-TRIAL-BAL-2021'!S727+'RA-TRIAL-BAL-2021'!S727+'DES-TRIAL-BAL-2021'!S727+'DMP-TRIAL-BAL-2021'!S727</f>
        <v>0</v>
      </c>
      <c r="AA727" s="347">
        <f>+'NF-KSF-TRIAL-BAL-2021'!T727+'RA-TRIAL-BAL-2021'!T727+'DES-TRIAL-BAL-2021'!T727+'DMP-TRIAL-BAL-2021'!T727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+'NF-KSF-TRIAL-BAL-2021'!O728+'RA-TRIAL-BAL-2021'!O728+'DES-TRIAL-BAL-2021'!O728+'DMP-TRIAL-BAL-2021'!O728</f>
        <v>0</v>
      </c>
      <c r="W728" s="529">
        <f>+'NF-KSF-TRIAL-BAL-2021'!P728+'RA-TRIAL-BAL-2021'!P728+'DES-TRIAL-BAL-2021'!P728+'DMP-TRIAL-BAL-2021'!P728</f>
        <v>0</v>
      </c>
      <c r="X728" s="528">
        <f>+'NF-KSF-TRIAL-BAL-2021'!Q728+'RA-TRIAL-BAL-2021'!Q728+'DES-TRIAL-BAL-2021'!Q728+'DMP-TRIAL-BAL-2021'!Q728</f>
        <v>0</v>
      </c>
      <c r="Y728" s="529">
        <f>+'NF-KSF-TRIAL-BAL-2021'!R728+'RA-TRIAL-BAL-2021'!R728+'DES-TRIAL-BAL-2021'!R728+'DMP-TRIAL-BAL-2021'!R728</f>
        <v>0</v>
      </c>
      <c r="Z728" s="528">
        <f>+'NF-KSF-TRIAL-BAL-2021'!S728+'RA-TRIAL-BAL-2021'!S728+'DES-TRIAL-BAL-2021'!S728+'DMP-TRIAL-BAL-2021'!S728</f>
        <v>0</v>
      </c>
      <c r="AA728" s="347">
        <f>+'NF-KSF-TRIAL-BAL-2021'!T728+'RA-TRIAL-BAL-2021'!T728+'DES-TRIAL-BAL-2021'!T728+'DMP-TRIAL-BAL-2021'!T728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+'NF-KSF-TRIAL-BAL-2021'!O729+'RA-TRIAL-BAL-2021'!O729+'DES-TRIAL-BAL-2021'!O729+'DMP-TRIAL-BAL-2021'!O729</f>
        <v>0</v>
      </c>
      <c r="W729" s="529">
        <f>+'NF-KSF-TRIAL-BAL-2021'!P729+'RA-TRIAL-BAL-2021'!P729+'DES-TRIAL-BAL-2021'!P729+'DMP-TRIAL-BAL-2021'!P729</f>
        <v>0</v>
      </c>
      <c r="X729" s="528">
        <f>+'NF-KSF-TRIAL-BAL-2021'!Q729+'RA-TRIAL-BAL-2021'!Q729+'DES-TRIAL-BAL-2021'!Q729+'DMP-TRIAL-BAL-2021'!Q729</f>
        <v>0</v>
      </c>
      <c r="Y729" s="529">
        <f>+'NF-KSF-TRIAL-BAL-2021'!R729+'RA-TRIAL-BAL-2021'!R729+'DES-TRIAL-BAL-2021'!R729+'DMP-TRIAL-BAL-2021'!R729</f>
        <v>0</v>
      </c>
      <c r="Z729" s="528">
        <f>+'NF-KSF-TRIAL-BAL-2021'!S729+'RA-TRIAL-BAL-2021'!S729+'DES-TRIAL-BAL-2021'!S729+'DMP-TRIAL-BAL-2021'!S729</f>
        <v>0</v>
      </c>
      <c r="AA729" s="347">
        <f>+'NF-KSF-TRIAL-BAL-2021'!T729+'RA-TRIAL-BAL-2021'!T729+'DES-TRIAL-BAL-2021'!T729+'DMP-TRIAL-BAL-2021'!T729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+'NF-KSF-TRIAL-BAL-2021'!O730+'RA-TRIAL-BAL-2021'!O730+'DES-TRIAL-BAL-2021'!O730+'DMP-TRIAL-BAL-2021'!O730</f>
        <v>0</v>
      </c>
      <c r="W730" s="529">
        <f>+'NF-KSF-TRIAL-BAL-2021'!P730+'RA-TRIAL-BAL-2021'!P730+'DES-TRIAL-BAL-2021'!P730+'DMP-TRIAL-BAL-2021'!P730</f>
        <v>0</v>
      </c>
      <c r="X730" s="528">
        <f>+'NF-KSF-TRIAL-BAL-2021'!Q730+'RA-TRIAL-BAL-2021'!Q730+'DES-TRIAL-BAL-2021'!Q730+'DMP-TRIAL-BAL-2021'!Q730</f>
        <v>0</v>
      </c>
      <c r="Y730" s="529">
        <f>+'NF-KSF-TRIAL-BAL-2021'!R730+'RA-TRIAL-BAL-2021'!R730+'DES-TRIAL-BAL-2021'!R730+'DMP-TRIAL-BAL-2021'!R730</f>
        <v>0</v>
      </c>
      <c r="Z730" s="528">
        <f>+'NF-KSF-TRIAL-BAL-2021'!S730+'RA-TRIAL-BAL-2021'!S730+'DES-TRIAL-BAL-2021'!S730+'DMP-TRIAL-BAL-2021'!S730</f>
        <v>0</v>
      </c>
      <c r="AA730" s="347">
        <f>+'NF-KSF-TRIAL-BAL-2021'!T730+'RA-TRIAL-BAL-2021'!T730+'DES-TRIAL-BAL-2021'!T730+'DMP-TRIAL-BAL-2021'!T730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+'NF-KSF-TRIAL-BAL-2021'!O731+'RA-TRIAL-BAL-2021'!O731+'DES-TRIAL-BAL-2021'!O731+'DMP-TRIAL-BAL-2021'!O731</f>
        <v>0</v>
      </c>
      <c r="W731" s="529">
        <f>+'NF-KSF-TRIAL-BAL-2021'!P731+'RA-TRIAL-BAL-2021'!P731+'DES-TRIAL-BAL-2021'!P731+'DMP-TRIAL-BAL-2021'!P731</f>
        <v>0</v>
      </c>
      <c r="X731" s="528">
        <f>+'NF-KSF-TRIAL-BAL-2021'!Q731+'RA-TRIAL-BAL-2021'!Q731+'DES-TRIAL-BAL-2021'!Q731+'DMP-TRIAL-BAL-2021'!Q731</f>
        <v>0</v>
      </c>
      <c r="Y731" s="529">
        <f>+'NF-KSF-TRIAL-BAL-2021'!R731+'RA-TRIAL-BAL-2021'!R731+'DES-TRIAL-BAL-2021'!R731+'DMP-TRIAL-BAL-2021'!R731</f>
        <v>0</v>
      </c>
      <c r="Z731" s="528">
        <f>+'NF-KSF-TRIAL-BAL-2021'!S731+'RA-TRIAL-BAL-2021'!S731+'DES-TRIAL-BAL-2021'!S731+'DMP-TRIAL-BAL-2021'!S731</f>
        <v>0</v>
      </c>
      <c r="AA731" s="347">
        <f>+'NF-KSF-TRIAL-BAL-2021'!T731+'RA-TRIAL-BAL-2021'!T731+'DES-TRIAL-BAL-2021'!T731+'DMP-TRIAL-BAL-2021'!T731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+'NF-KSF-TRIAL-BAL-2021'!O732+'RA-TRIAL-BAL-2021'!O732+'DES-TRIAL-BAL-2021'!O732+'DMP-TRIAL-BAL-2021'!O732</f>
        <v>0</v>
      </c>
      <c r="W732" s="529">
        <f>+'NF-KSF-TRIAL-BAL-2021'!P732+'RA-TRIAL-BAL-2021'!P732+'DES-TRIAL-BAL-2021'!P732+'DMP-TRIAL-BAL-2021'!P732</f>
        <v>0</v>
      </c>
      <c r="X732" s="528">
        <f>+'NF-KSF-TRIAL-BAL-2021'!Q732+'RA-TRIAL-BAL-2021'!Q732+'DES-TRIAL-BAL-2021'!Q732+'DMP-TRIAL-BAL-2021'!Q732</f>
        <v>0</v>
      </c>
      <c r="Y732" s="529">
        <f>+'NF-KSF-TRIAL-BAL-2021'!R732+'RA-TRIAL-BAL-2021'!R732+'DES-TRIAL-BAL-2021'!R732+'DMP-TRIAL-BAL-2021'!R732</f>
        <v>0</v>
      </c>
      <c r="Z732" s="528">
        <f>+'NF-KSF-TRIAL-BAL-2021'!S732+'RA-TRIAL-BAL-2021'!S732+'DES-TRIAL-BAL-2021'!S732+'DMP-TRIAL-BAL-2021'!S732</f>
        <v>0</v>
      </c>
      <c r="AA732" s="347">
        <f>+'NF-KSF-TRIAL-BAL-2021'!T732+'RA-TRIAL-BAL-2021'!T732+'DES-TRIAL-BAL-2021'!T732+'DMP-TRIAL-BAL-2021'!T732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+'NF-KSF-TRIAL-BAL-2021'!O733+'RA-TRIAL-BAL-2021'!O733+'DES-TRIAL-BAL-2021'!O733+'DMP-TRIAL-BAL-2021'!O733</f>
        <v>0</v>
      </c>
      <c r="W733" s="529">
        <f>+'NF-KSF-TRIAL-BAL-2021'!P733+'RA-TRIAL-BAL-2021'!P733+'DES-TRIAL-BAL-2021'!P733+'DMP-TRIAL-BAL-2021'!P733</f>
        <v>0</v>
      </c>
      <c r="X733" s="528">
        <f>+'NF-KSF-TRIAL-BAL-2021'!Q733+'RA-TRIAL-BAL-2021'!Q733+'DES-TRIAL-BAL-2021'!Q733+'DMP-TRIAL-BAL-2021'!Q733</f>
        <v>0</v>
      </c>
      <c r="Y733" s="529">
        <f>+'NF-KSF-TRIAL-BAL-2021'!R733+'RA-TRIAL-BAL-2021'!R733+'DES-TRIAL-BAL-2021'!R733+'DMP-TRIAL-BAL-2021'!R733</f>
        <v>0</v>
      </c>
      <c r="Z733" s="528">
        <f>+'NF-KSF-TRIAL-BAL-2021'!S733+'RA-TRIAL-BAL-2021'!S733+'DES-TRIAL-BAL-2021'!S733+'DMP-TRIAL-BAL-2021'!S733</f>
        <v>0</v>
      </c>
      <c r="AA733" s="347">
        <f>+'NF-KSF-TRIAL-BAL-2021'!T733+'RA-TRIAL-BAL-2021'!T733+'DES-TRIAL-BAL-2021'!T733+'DMP-TRIAL-BAL-2021'!T733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+'NF-KSF-TRIAL-BAL-2021'!O734+'RA-TRIAL-BAL-2021'!O734+'DES-TRIAL-BAL-2021'!O734+'DMP-TRIAL-BAL-2021'!O734</f>
        <v>0</v>
      </c>
      <c r="W734" s="529">
        <f>+'NF-KSF-TRIAL-BAL-2021'!P734+'RA-TRIAL-BAL-2021'!P734+'DES-TRIAL-BAL-2021'!P734+'DMP-TRIAL-BAL-2021'!P734</f>
        <v>0</v>
      </c>
      <c r="X734" s="528">
        <f>+'NF-KSF-TRIAL-BAL-2021'!Q734+'RA-TRIAL-BAL-2021'!Q734+'DES-TRIAL-BAL-2021'!Q734+'DMP-TRIAL-BAL-2021'!Q734</f>
        <v>0</v>
      </c>
      <c r="Y734" s="529">
        <f>+'NF-KSF-TRIAL-BAL-2021'!R734+'RA-TRIAL-BAL-2021'!R734+'DES-TRIAL-BAL-2021'!R734+'DMP-TRIAL-BAL-2021'!R734</f>
        <v>0</v>
      </c>
      <c r="Z734" s="528">
        <f>+'NF-KSF-TRIAL-BAL-2021'!S734+'RA-TRIAL-BAL-2021'!S734+'DES-TRIAL-BAL-2021'!S734+'DMP-TRIAL-BAL-2021'!S734</f>
        <v>0</v>
      </c>
      <c r="AA734" s="347">
        <f>+'NF-KSF-TRIAL-BAL-2021'!T734+'RA-TRIAL-BAL-2021'!T734+'DES-TRIAL-BAL-2021'!T734+'DMP-TRIAL-BAL-2021'!T734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+'NF-KSF-TRIAL-BAL-2021'!O735+'RA-TRIAL-BAL-2021'!O735+'DES-TRIAL-BAL-2021'!O735+'DMP-TRIAL-BAL-2021'!O735</f>
        <v>0</v>
      </c>
      <c r="W735" s="529">
        <f>+'NF-KSF-TRIAL-BAL-2021'!P735+'RA-TRIAL-BAL-2021'!P735+'DES-TRIAL-BAL-2021'!P735+'DMP-TRIAL-BAL-2021'!P735</f>
        <v>0</v>
      </c>
      <c r="X735" s="528">
        <f>+'NF-KSF-TRIAL-BAL-2021'!Q735+'RA-TRIAL-BAL-2021'!Q735+'DES-TRIAL-BAL-2021'!Q735+'DMP-TRIAL-BAL-2021'!Q735</f>
        <v>0</v>
      </c>
      <c r="Y735" s="529">
        <f>+'NF-KSF-TRIAL-BAL-2021'!R735+'RA-TRIAL-BAL-2021'!R735+'DES-TRIAL-BAL-2021'!R735+'DMP-TRIAL-BAL-2021'!R735</f>
        <v>0</v>
      </c>
      <c r="Z735" s="528">
        <f>+'NF-KSF-TRIAL-BAL-2021'!S735+'RA-TRIAL-BAL-2021'!S735+'DES-TRIAL-BAL-2021'!S735+'DMP-TRIAL-BAL-2021'!S735</f>
        <v>0</v>
      </c>
      <c r="AA735" s="347">
        <f>+'NF-KSF-TRIAL-BAL-2021'!T735+'RA-TRIAL-BAL-2021'!T735+'DES-TRIAL-BAL-2021'!T735+'DMP-TRIAL-BAL-2021'!T735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+'NF-KSF-TRIAL-BAL-2021'!O736+'RA-TRIAL-BAL-2021'!O736+'DES-TRIAL-BAL-2021'!O736+'DMP-TRIAL-BAL-2021'!O736</f>
        <v>0</v>
      </c>
      <c r="W736" s="529">
        <f>+'NF-KSF-TRIAL-BAL-2021'!P736+'RA-TRIAL-BAL-2021'!P736+'DES-TRIAL-BAL-2021'!P736+'DMP-TRIAL-BAL-2021'!P736</f>
        <v>0</v>
      </c>
      <c r="X736" s="528">
        <f>+'NF-KSF-TRIAL-BAL-2021'!Q736+'RA-TRIAL-BAL-2021'!Q736+'DES-TRIAL-BAL-2021'!Q736+'DMP-TRIAL-BAL-2021'!Q736</f>
        <v>0</v>
      </c>
      <c r="Y736" s="529">
        <f>+'NF-KSF-TRIAL-BAL-2021'!R736+'RA-TRIAL-BAL-2021'!R736+'DES-TRIAL-BAL-2021'!R736+'DMP-TRIAL-BAL-2021'!R736</f>
        <v>0</v>
      </c>
      <c r="Z736" s="528">
        <f>+'NF-KSF-TRIAL-BAL-2021'!S736+'RA-TRIAL-BAL-2021'!S736+'DES-TRIAL-BAL-2021'!S736+'DMP-TRIAL-BAL-2021'!S736</f>
        <v>0</v>
      </c>
      <c r="AA736" s="347">
        <f>+'NF-KSF-TRIAL-BAL-2021'!T736+'RA-TRIAL-BAL-2021'!T736+'DES-TRIAL-BAL-2021'!T736+'DMP-TRIAL-BAL-2021'!T736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+'NF-KSF-TRIAL-BAL-2021'!O737+'RA-TRIAL-BAL-2021'!O737+'DES-TRIAL-BAL-2021'!O737+'DMP-TRIAL-BAL-2021'!O737</f>
        <v>0</v>
      </c>
      <c r="W737" s="529">
        <f>+'NF-KSF-TRIAL-BAL-2021'!P737+'RA-TRIAL-BAL-2021'!P737+'DES-TRIAL-BAL-2021'!P737+'DMP-TRIAL-BAL-2021'!P737</f>
        <v>0</v>
      </c>
      <c r="X737" s="528">
        <f>+'NF-KSF-TRIAL-BAL-2021'!Q737+'RA-TRIAL-BAL-2021'!Q737+'DES-TRIAL-BAL-2021'!Q737+'DMP-TRIAL-BAL-2021'!Q737</f>
        <v>0</v>
      </c>
      <c r="Y737" s="529">
        <f>+'NF-KSF-TRIAL-BAL-2021'!R737+'RA-TRIAL-BAL-2021'!R737+'DES-TRIAL-BAL-2021'!R737+'DMP-TRIAL-BAL-2021'!R737</f>
        <v>0</v>
      </c>
      <c r="Z737" s="528">
        <f>+'NF-KSF-TRIAL-BAL-2021'!S737+'RA-TRIAL-BAL-2021'!S737+'DES-TRIAL-BAL-2021'!S737+'DMP-TRIAL-BAL-2021'!S737</f>
        <v>0</v>
      </c>
      <c r="AA737" s="347">
        <f>+'NF-KSF-TRIAL-BAL-2021'!T737+'RA-TRIAL-BAL-2021'!T737+'DES-TRIAL-BAL-2021'!T737+'DMP-TRIAL-BAL-2021'!T737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+'NF-KSF-TRIAL-BAL-2021'!O738+'RA-TRIAL-BAL-2021'!O738+'DES-TRIAL-BAL-2021'!O738+'DMP-TRIAL-BAL-2021'!O738</f>
        <v>0</v>
      </c>
      <c r="W738" s="529">
        <f>+'NF-KSF-TRIAL-BAL-2021'!P738+'RA-TRIAL-BAL-2021'!P738+'DES-TRIAL-BAL-2021'!P738+'DMP-TRIAL-BAL-2021'!P738</f>
        <v>0</v>
      </c>
      <c r="X738" s="528">
        <f>+'NF-KSF-TRIAL-BAL-2021'!Q738+'RA-TRIAL-BAL-2021'!Q738+'DES-TRIAL-BAL-2021'!Q738+'DMP-TRIAL-BAL-2021'!Q738</f>
        <v>0</v>
      </c>
      <c r="Y738" s="529">
        <f>+'NF-KSF-TRIAL-BAL-2021'!R738+'RA-TRIAL-BAL-2021'!R738+'DES-TRIAL-BAL-2021'!R738+'DMP-TRIAL-BAL-2021'!R738</f>
        <v>0</v>
      </c>
      <c r="Z738" s="528">
        <f>+'NF-KSF-TRIAL-BAL-2021'!S738+'RA-TRIAL-BAL-2021'!S738+'DES-TRIAL-BAL-2021'!S738+'DMP-TRIAL-BAL-2021'!S738</f>
        <v>0</v>
      </c>
      <c r="AA738" s="347">
        <f>+'NF-KSF-TRIAL-BAL-2021'!T738+'RA-TRIAL-BAL-2021'!T738+'DES-TRIAL-BAL-2021'!T738+'DMP-TRIAL-BAL-2021'!T738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+'NF-KSF-TRIAL-BAL-2021'!O739+'RA-TRIAL-BAL-2021'!O739+'DES-TRIAL-BAL-2021'!O739+'DMP-TRIAL-BAL-2021'!O739</f>
        <v>0</v>
      </c>
      <c r="W739" s="529">
        <f>+'NF-KSF-TRIAL-BAL-2021'!P739+'RA-TRIAL-BAL-2021'!P739+'DES-TRIAL-BAL-2021'!P739+'DMP-TRIAL-BAL-2021'!P739</f>
        <v>0</v>
      </c>
      <c r="X739" s="528">
        <f>+'NF-KSF-TRIAL-BAL-2021'!Q739+'RA-TRIAL-BAL-2021'!Q739+'DES-TRIAL-BAL-2021'!Q739+'DMP-TRIAL-BAL-2021'!Q739</f>
        <v>0</v>
      </c>
      <c r="Y739" s="529">
        <f>+'NF-KSF-TRIAL-BAL-2021'!R739+'RA-TRIAL-BAL-2021'!R739+'DES-TRIAL-BAL-2021'!R739+'DMP-TRIAL-BAL-2021'!R739</f>
        <v>0</v>
      </c>
      <c r="Z739" s="528">
        <f>+'NF-KSF-TRIAL-BAL-2021'!S739+'RA-TRIAL-BAL-2021'!S739+'DES-TRIAL-BAL-2021'!S739+'DMP-TRIAL-BAL-2021'!S739</f>
        <v>0</v>
      </c>
      <c r="AA739" s="347">
        <f>+'NF-KSF-TRIAL-BAL-2021'!T739+'RA-TRIAL-BAL-2021'!T739+'DES-TRIAL-BAL-2021'!T739+'DMP-TRIAL-BAL-2021'!T739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>
        <v>2828094.08</v>
      </c>
      <c r="R740" s="324">
        <v>2828094.08</v>
      </c>
      <c r="S740" s="27">
        <f t="shared" si="356"/>
        <v>0</v>
      </c>
      <c r="T740" s="28">
        <f t="shared" si="357"/>
        <v>0</v>
      </c>
      <c r="U740" s="51"/>
      <c r="V740" s="541">
        <f>+'NF-KSF-TRIAL-BAL-2021'!O740+'RA-TRIAL-BAL-2021'!O740+'DES-TRIAL-BAL-2021'!O740+'DMP-TRIAL-BAL-2021'!O740</f>
        <v>0</v>
      </c>
      <c r="W740" s="529">
        <f>+'NF-KSF-TRIAL-BAL-2021'!P740+'RA-TRIAL-BAL-2021'!P740+'DES-TRIAL-BAL-2021'!P740+'DMP-TRIAL-BAL-2021'!P740</f>
        <v>0</v>
      </c>
      <c r="X740" s="528">
        <f>+'NF-KSF-TRIAL-BAL-2021'!Q740+'RA-TRIAL-BAL-2021'!Q740+'DES-TRIAL-BAL-2021'!Q740+'DMP-TRIAL-BAL-2021'!Q740</f>
        <v>0</v>
      </c>
      <c r="Y740" s="529">
        <f>+'NF-KSF-TRIAL-BAL-2021'!R740+'RA-TRIAL-BAL-2021'!R740+'DES-TRIAL-BAL-2021'!R740+'DMP-TRIAL-BAL-2021'!R740</f>
        <v>0</v>
      </c>
      <c r="Z740" s="528">
        <f>+'NF-KSF-TRIAL-BAL-2021'!S740+'RA-TRIAL-BAL-2021'!S740+'DES-TRIAL-BAL-2021'!S740+'DMP-TRIAL-BAL-2021'!S740</f>
        <v>0</v>
      </c>
      <c r="AA740" s="347">
        <f>+'NF-KSF-TRIAL-BAL-2021'!T740+'RA-TRIAL-BAL-2021'!T740+'DES-TRIAL-BAL-2021'!T740+'DMP-TRIAL-BAL-2021'!T740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2828094.08</v>
      </c>
      <c r="AN740" s="970">
        <f t="shared" si="341"/>
        <v>2828094.08</v>
      </c>
      <c r="AO740" s="27">
        <f t="shared" si="360"/>
        <v>0</v>
      </c>
      <c r="AP740" s="28">
        <f t="shared" si="361"/>
        <v>0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+'NF-KSF-TRIAL-BAL-2021'!O741+'RA-TRIAL-BAL-2021'!O741+'DES-TRIAL-BAL-2021'!O741+'DMP-TRIAL-BAL-2021'!O741</f>
        <v>0</v>
      </c>
      <c r="W741" s="529">
        <f>+'NF-KSF-TRIAL-BAL-2021'!P741+'RA-TRIAL-BAL-2021'!P741+'DES-TRIAL-BAL-2021'!P741+'DMP-TRIAL-BAL-2021'!P741</f>
        <v>0</v>
      </c>
      <c r="X741" s="528">
        <f>+'NF-KSF-TRIAL-BAL-2021'!Q741+'RA-TRIAL-BAL-2021'!Q741+'DES-TRIAL-BAL-2021'!Q741+'DMP-TRIAL-BAL-2021'!Q741</f>
        <v>0</v>
      </c>
      <c r="Y741" s="529">
        <f>+'NF-KSF-TRIAL-BAL-2021'!R741+'RA-TRIAL-BAL-2021'!R741+'DES-TRIAL-BAL-2021'!R741+'DMP-TRIAL-BAL-2021'!R741</f>
        <v>0</v>
      </c>
      <c r="Z741" s="528">
        <f>+'NF-KSF-TRIAL-BAL-2021'!S741+'RA-TRIAL-BAL-2021'!S741+'DES-TRIAL-BAL-2021'!S741+'DMP-TRIAL-BAL-2021'!S741</f>
        <v>0</v>
      </c>
      <c r="AA741" s="347">
        <f>+'NF-KSF-TRIAL-BAL-2021'!T741+'RA-TRIAL-BAL-2021'!T741+'DES-TRIAL-BAL-2021'!T741+'DMP-TRIAL-BAL-2021'!T741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>
        <v>194</v>
      </c>
      <c r="R742" s="324">
        <v>4732582.79</v>
      </c>
      <c r="S742" s="27">
        <f t="shared" si="356"/>
        <v>0</v>
      </c>
      <c r="T742" s="28">
        <f t="shared" si="357"/>
        <v>4732388.79</v>
      </c>
      <c r="U742" s="51"/>
      <c r="V742" s="541">
        <f>+'NF-KSF-TRIAL-BAL-2021'!O742+'RA-TRIAL-BAL-2021'!O742+'DES-TRIAL-BAL-2021'!O742+'DMP-TRIAL-BAL-2021'!O742</f>
        <v>0</v>
      </c>
      <c r="W742" s="529">
        <f>+'NF-KSF-TRIAL-BAL-2021'!P742+'RA-TRIAL-BAL-2021'!P742+'DES-TRIAL-BAL-2021'!P742+'DMP-TRIAL-BAL-2021'!P742</f>
        <v>0</v>
      </c>
      <c r="X742" s="528">
        <f>+'NF-KSF-TRIAL-BAL-2021'!Q742+'RA-TRIAL-BAL-2021'!Q742+'DES-TRIAL-BAL-2021'!Q742+'DMP-TRIAL-BAL-2021'!Q742</f>
        <v>0</v>
      </c>
      <c r="Y742" s="529">
        <f>+'NF-KSF-TRIAL-BAL-2021'!R742+'RA-TRIAL-BAL-2021'!R742+'DES-TRIAL-BAL-2021'!R742+'DMP-TRIAL-BAL-2021'!R742</f>
        <v>0</v>
      </c>
      <c r="Z742" s="528">
        <f>+'NF-KSF-TRIAL-BAL-2021'!S742+'RA-TRIAL-BAL-2021'!S742+'DES-TRIAL-BAL-2021'!S742+'DMP-TRIAL-BAL-2021'!S742</f>
        <v>0</v>
      </c>
      <c r="AA742" s="347">
        <f>+'NF-KSF-TRIAL-BAL-2021'!T742+'RA-TRIAL-BAL-2021'!T742+'DES-TRIAL-BAL-2021'!T742+'DMP-TRIAL-BAL-2021'!T742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194</v>
      </c>
      <c r="AN742" s="970">
        <f t="shared" si="341"/>
        <v>4732582.79</v>
      </c>
      <c r="AO742" s="27">
        <f t="shared" si="360"/>
        <v>0</v>
      </c>
      <c r="AP742" s="28">
        <f t="shared" si="361"/>
        <v>4732388.79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+'NF-KSF-TRIAL-BAL-2021'!O743+'RA-TRIAL-BAL-2021'!O743+'DES-TRIAL-BAL-2021'!O743+'DMP-TRIAL-BAL-2021'!O743</f>
        <v>0</v>
      </c>
      <c r="W743" s="529">
        <f>+'NF-KSF-TRIAL-BAL-2021'!P743+'RA-TRIAL-BAL-2021'!P743+'DES-TRIAL-BAL-2021'!P743+'DMP-TRIAL-BAL-2021'!P743</f>
        <v>0</v>
      </c>
      <c r="X743" s="528">
        <f>+'NF-KSF-TRIAL-BAL-2021'!Q743+'RA-TRIAL-BAL-2021'!Q743+'DES-TRIAL-BAL-2021'!Q743+'DMP-TRIAL-BAL-2021'!Q743</f>
        <v>0</v>
      </c>
      <c r="Y743" s="529">
        <f>+'NF-KSF-TRIAL-BAL-2021'!R743+'RA-TRIAL-BAL-2021'!R743+'DES-TRIAL-BAL-2021'!R743+'DMP-TRIAL-BAL-2021'!R743</f>
        <v>0</v>
      </c>
      <c r="Z743" s="528">
        <f>+'NF-KSF-TRIAL-BAL-2021'!S743+'RA-TRIAL-BAL-2021'!S743+'DES-TRIAL-BAL-2021'!S743+'DMP-TRIAL-BAL-2021'!S743</f>
        <v>0</v>
      </c>
      <c r="AA743" s="347">
        <f>+'NF-KSF-TRIAL-BAL-2021'!T743+'RA-TRIAL-BAL-2021'!T743+'DES-TRIAL-BAL-2021'!T743+'DMP-TRIAL-BAL-2021'!T743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>
        <v>2619.08</v>
      </c>
      <c r="R744" s="324">
        <v>1582452.9</v>
      </c>
      <c r="S744" s="27">
        <f t="shared" si="356"/>
        <v>0</v>
      </c>
      <c r="T744" s="28">
        <f t="shared" si="357"/>
        <v>1579833.8199999998</v>
      </c>
      <c r="U744" s="51"/>
      <c r="V744" s="541">
        <f>+'NF-KSF-TRIAL-BAL-2021'!O744+'RA-TRIAL-BAL-2021'!O744+'DES-TRIAL-BAL-2021'!O744+'DMP-TRIAL-BAL-2021'!O744</f>
        <v>0</v>
      </c>
      <c r="W744" s="529">
        <f>+'NF-KSF-TRIAL-BAL-2021'!P744+'RA-TRIAL-BAL-2021'!P744+'DES-TRIAL-BAL-2021'!P744+'DMP-TRIAL-BAL-2021'!P744</f>
        <v>0</v>
      </c>
      <c r="X744" s="528">
        <f>+'NF-KSF-TRIAL-BAL-2021'!Q744+'RA-TRIAL-BAL-2021'!Q744+'DES-TRIAL-BAL-2021'!Q744+'DMP-TRIAL-BAL-2021'!Q744</f>
        <v>0</v>
      </c>
      <c r="Y744" s="529">
        <f>+'NF-KSF-TRIAL-BAL-2021'!R744+'RA-TRIAL-BAL-2021'!R744+'DES-TRIAL-BAL-2021'!R744+'DMP-TRIAL-BAL-2021'!R744</f>
        <v>0</v>
      </c>
      <c r="Z744" s="528">
        <f>+'NF-KSF-TRIAL-BAL-2021'!S744+'RA-TRIAL-BAL-2021'!S744+'DES-TRIAL-BAL-2021'!S744+'DMP-TRIAL-BAL-2021'!S744</f>
        <v>0</v>
      </c>
      <c r="AA744" s="347">
        <f>+'NF-KSF-TRIAL-BAL-2021'!T744+'RA-TRIAL-BAL-2021'!T744+'DES-TRIAL-BAL-2021'!T744+'DMP-TRIAL-BAL-2021'!T744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2619.08</v>
      </c>
      <c r="AN744" s="970">
        <f t="shared" si="341"/>
        <v>1582452.9</v>
      </c>
      <c r="AO744" s="27">
        <f t="shared" si="360"/>
        <v>0</v>
      </c>
      <c r="AP744" s="28">
        <f t="shared" si="361"/>
        <v>1579833.8199999998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>
        <v>77040.39</v>
      </c>
      <c r="R745" s="324">
        <v>40604.129999999997</v>
      </c>
      <c r="S745" s="27">
        <f t="shared" si="356"/>
        <v>36436.26</v>
      </c>
      <c r="T745" s="28">
        <f t="shared" si="357"/>
        <v>0</v>
      </c>
      <c r="U745" s="51"/>
      <c r="V745" s="541">
        <f>+'NF-KSF-TRIAL-BAL-2021'!O745+'RA-TRIAL-BAL-2021'!O745+'DES-TRIAL-BAL-2021'!O745+'DMP-TRIAL-BAL-2021'!O745</f>
        <v>0</v>
      </c>
      <c r="W745" s="529">
        <f>+'NF-KSF-TRIAL-BAL-2021'!P745+'RA-TRIAL-BAL-2021'!P745+'DES-TRIAL-BAL-2021'!P745+'DMP-TRIAL-BAL-2021'!P745</f>
        <v>0</v>
      </c>
      <c r="X745" s="528">
        <f>+'NF-KSF-TRIAL-BAL-2021'!Q745+'RA-TRIAL-BAL-2021'!Q745+'DES-TRIAL-BAL-2021'!Q745+'DMP-TRIAL-BAL-2021'!Q745</f>
        <v>3550955.11</v>
      </c>
      <c r="Y745" s="529">
        <f>+'NF-KSF-TRIAL-BAL-2021'!R745+'RA-TRIAL-BAL-2021'!R745+'DES-TRIAL-BAL-2021'!R745+'DMP-TRIAL-BAL-2021'!R745</f>
        <v>4289107.7299999995</v>
      </c>
      <c r="Z745" s="528">
        <f>+'NF-KSF-TRIAL-BAL-2021'!S745+'RA-TRIAL-BAL-2021'!S745+'DES-TRIAL-BAL-2021'!S745+'DMP-TRIAL-BAL-2021'!S745</f>
        <v>0</v>
      </c>
      <c r="AA745" s="347">
        <f>+'NF-KSF-TRIAL-BAL-2021'!T745+'RA-TRIAL-BAL-2021'!T745+'DES-TRIAL-BAL-2021'!T745+'DMP-TRIAL-BAL-2021'!T745</f>
        <v>738152.62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3627995.5</v>
      </c>
      <c r="AN745" s="970">
        <f t="shared" si="341"/>
        <v>4329711.8600000003</v>
      </c>
      <c r="AO745" s="27">
        <f t="shared" si="360"/>
        <v>36436.26</v>
      </c>
      <c r="AP745" s="28">
        <f t="shared" si="361"/>
        <v>738152.62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+'NF-KSF-TRIAL-BAL-2021'!O746+'RA-TRIAL-BAL-2021'!O746+'DES-TRIAL-BAL-2021'!O746+'DMP-TRIAL-BAL-2021'!O746</f>
        <v>0</v>
      </c>
      <c r="W746" s="529">
        <f>+'NF-KSF-TRIAL-BAL-2021'!P746+'RA-TRIAL-BAL-2021'!P746+'DES-TRIAL-BAL-2021'!P746+'DMP-TRIAL-BAL-2021'!P746</f>
        <v>0</v>
      </c>
      <c r="X746" s="528">
        <f>+'NF-KSF-TRIAL-BAL-2021'!Q746+'RA-TRIAL-BAL-2021'!Q746+'DES-TRIAL-BAL-2021'!Q746+'DMP-TRIAL-BAL-2021'!Q746</f>
        <v>0</v>
      </c>
      <c r="Y746" s="529">
        <f>+'NF-KSF-TRIAL-BAL-2021'!R746+'RA-TRIAL-BAL-2021'!R746+'DES-TRIAL-BAL-2021'!R746+'DMP-TRIAL-BAL-2021'!R746</f>
        <v>0</v>
      </c>
      <c r="Z746" s="528">
        <f>+'NF-KSF-TRIAL-BAL-2021'!S746+'RA-TRIAL-BAL-2021'!S746+'DES-TRIAL-BAL-2021'!S746+'DMP-TRIAL-BAL-2021'!S746</f>
        <v>0</v>
      </c>
      <c r="AA746" s="347">
        <f>+'NF-KSF-TRIAL-BAL-2021'!T746+'RA-TRIAL-BAL-2021'!T746+'DES-TRIAL-BAL-2021'!T746+'DMP-TRIAL-BAL-2021'!T746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>
        <v>69199.09</v>
      </c>
      <c r="R747" s="324">
        <v>69199.09</v>
      </c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+'NF-KSF-TRIAL-BAL-2021'!O747+'RA-TRIAL-BAL-2021'!O747+'DES-TRIAL-BAL-2021'!O747+'DMP-TRIAL-BAL-2021'!O747</f>
        <v>0</v>
      </c>
      <c r="W747" s="529">
        <f>+'NF-KSF-TRIAL-BAL-2021'!P747+'RA-TRIAL-BAL-2021'!P747+'DES-TRIAL-BAL-2021'!P747+'DMP-TRIAL-BAL-2021'!P747</f>
        <v>0</v>
      </c>
      <c r="X747" s="528">
        <f>+'NF-KSF-TRIAL-BAL-2021'!Q747+'RA-TRIAL-BAL-2021'!Q747+'DES-TRIAL-BAL-2021'!Q747+'DMP-TRIAL-BAL-2021'!Q747</f>
        <v>25066.92</v>
      </c>
      <c r="Y747" s="529">
        <f>+'NF-KSF-TRIAL-BAL-2021'!R747+'RA-TRIAL-BAL-2021'!R747+'DES-TRIAL-BAL-2021'!R747+'DMP-TRIAL-BAL-2021'!R747</f>
        <v>4176258.16</v>
      </c>
      <c r="Z747" s="528">
        <f>+'NF-KSF-TRIAL-BAL-2021'!S747+'RA-TRIAL-BAL-2021'!S747+'DES-TRIAL-BAL-2021'!S747+'DMP-TRIAL-BAL-2021'!S747</f>
        <v>0</v>
      </c>
      <c r="AA747" s="347">
        <f>+'NF-KSF-TRIAL-BAL-2021'!T747+'RA-TRIAL-BAL-2021'!T747+'DES-TRIAL-BAL-2021'!T747+'DMP-TRIAL-BAL-2021'!T747</f>
        <v>4151191.2399999998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94266.01</v>
      </c>
      <c r="AN747" s="970">
        <f t="shared" si="362"/>
        <v>4245457.25</v>
      </c>
      <c r="AO747" s="27">
        <f t="shared" si="360"/>
        <v>0</v>
      </c>
      <c r="AP747" s="28">
        <f t="shared" si="361"/>
        <v>4151191.2399999998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>
        <v>4286488.41</v>
      </c>
      <c r="R748" s="324">
        <v>3550955.11</v>
      </c>
      <c r="S748" s="27">
        <f>+IF(ABS(+O748+Q748)&gt;=ABS(P748+R748),+O748-P748+Q748-R748,0)</f>
        <v>735533.30000000028</v>
      </c>
      <c r="T748" s="28">
        <f>+IF(ABS(+O748+Q748)&lt;=ABS(P748+R748),-O748+P748-Q748+R748,0)</f>
        <v>0</v>
      </c>
      <c r="U748" s="51"/>
      <c r="V748" s="541">
        <f>+'NF-KSF-TRIAL-BAL-2021'!O748+'RA-TRIAL-BAL-2021'!O748+'DES-TRIAL-BAL-2021'!O748+'DMP-TRIAL-BAL-2021'!O748</f>
        <v>0</v>
      </c>
      <c r="W748" s="529">
        <f>+'NF-KSF-TRIAL-BAL-2021'!P748+'RA-TRIAL-BAL-2021'!P748+'DES-TRIAL-BAL-2021'!P748+'DMP-TRIAL-BAL-2021'!P748</f>
        <v>0</v>
      </c>
      <c r="X748" s="528">
        <f>+'NF-KSF-TRIAL-BAL-2021'!Q748+'RA-TRIAL-BAL-2021'!Q748+'DES-TRIAL-BAL-2021'!Q748+'DMP-TRIAL-BAL-2021'!Q748</f>
        <v>0</v>
      </c>
      <c r="Y748" s="529">
        <f>+'NF-KSF-TRIAL-BAL-2021'!R748+'RA-TRIAL-BAL-2021'!R748+'DES-TRIAL-BAL-2021'!R748+'DMP-TRIAL-BAL-2021'!R748</f>
        <v>0</v>
      </c>
      <c r="Z748" s="528">
        <f>+'NF-KSF-TRIAL-BAL-2021'!S748+'RA-TRIAL-BAL-2021'!S748+'DES-TRIAL-BAL-2021'!S748+'DMP-TRIAL-BAL-2021'!S748</f>
        <v>0</v>
      </c>
      <c r="AA748" s="347">
        <f>+'NF-KSF-TRIAL-BAL-2021'!T748+'RA-TRIAL-BAL-2021'!T748+'DES-TRIAL-BAL-2021'!T748+'DMP-TRIAL-BAL-2021'!T748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4286488.41</v>
      </c>
      <c r="AN748" s="970">
        <f t="shared" si="362"/>
        <v>3550955.11</v>
      </c>
      <c r="AO748" s="27">
        <f t="shared" si="360"/>
        <v>735533.30000000028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+'NF-KSF-TRIAL-BAL-2021'!O749+'RA-TRIAL-BAL-2021'!O749+'DES-TRIAL-BAL-2021'!O749+'DMP-TRIAL-BAL-2021'!O749</f>
        <v>0</v>
      </c>
      <c r="W749" s="529">
        <f>+'NF-KSF-TRIAL-BAL-2021'!P749+'RA-TRIAL-BAL-2021'!P749+'DES-TRIAL-BAL-2021'!P749+'DMP-TRIAL-BAL-2021'!P749</f>
        <v>0</v>
      </c>
      <c r="X749" s="528">
        <f>+'NF-KSF-TRIAL-BAL-2021'!Q749+'RA-TRIAL-BAL-2021'!Q749+'DES-TRIAL-BAL-2021'!Q749+'DMP-TRIAL-BAL-2021'!Q749</f>
        <v>0</v>
      </c>
      <c r="Y749" s="529">
        <f>+'NF-KSF-TRIAL-BAL-2021'!R749+'RA-TRIAL-BAL-2021'!R749+'DES-TRIAL-BAL-2021'!R749+'DMP-TRIAL-BAL-2021'!R749</f>
        <v>0</v>
      </c>
      <c r="Z749" s="528">
        <f>+'NF-KSF-TRIAL-BAL-2021'!S749+'RA-TRIAL-BAL-2021'!S749+'DES-TRIAL-BAL-2021'!S749+'DMP-TRIAL-BAL-2021'!S749</f>
        <v>0</v>
      </c>
      <c r="AA749" s="347">
        <f>+'NF-KSF-TRIAL-BAL-2021'!T749+'RA-TRIAL-BAL-2021'!T749+'DES-TRIAL-BAL-2021'!T749+'DMP-TRIAL-BAL-2021'!T749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+'NF-KSF-TRIAL-BAL-2021'!O750+'RA-TRIAL-BAL-2021'!O750+'DES-TRIAL-BAL-2021'!O750+'DMP-TRIAL-BAL-2021'!O750</f>
        <v>0</v>
      </c>
      <c r="W750" s="529">
        <f>+'NF-KSF-TRIAL-BAL-2021'!P750+'RA-TRIAL-BAL-2021'!P750+'DES-TRIAL-BAL-2021'!P750+'DMP-TRIAL-BAL-2021'!P750</f>
        <v>0</v>
      </c>
      <c r="X750" s="528">
        <f>+'NF-KSF-TRIAL-BAL-2021'!Q750+'RA-TRIAL-BAL-2021'!Q750+'DES-TRIAL-BAL-2021'!Q750+'DMP-TRIAL-BAL-2021'!Q750</f>
        <v>0</v>
      </c>
      <c r="Y750" s="529">
        <f>+'NF-KSF-TRIAL-BAL-2021'!R750+'RA-TRIAL-BAL-2021'!R750+'DES-TRIAL-BAL-2021'!R750+'DMP-TRIAL-BAL-2021'!R750</f>
        <v>0</v>
      </c>
      <c r="Z750" s="528">
        <f>+'NF-KSF-TRIAL-BAL-2021'!S750+'RA-TRIAL-BAL-2021'!S750+'DES-TRIAL-BAL-2021'!S750+'DMP-TRIAL-BAL-2021'!S750</f>
        <v>0</v>
      </c>
      <c r="AA750" s="347">
        <f>+'NF-KSF-TRIAL-BAL-2021'!T750+'RA-TRIAL-BAL-2021'!T750+'DES-TRIAL-BAL-2021'!T750+'DMP-TRIAL-BAL-2021'!T750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+'NF-KSF-TRIAL-BAL-2021'!O751+'RA-TRIAL-BAL-2021'!O751+'DES-TRIAL-BAL-2021'!O751+'DMP-TRIAL-BAL-2021'!O751</f>
        <v>0</v>
      </c>
      <c r="W751" s="529">
        <f>+'NF-KSF-TRIAL-BAL-2021'!P751+'RA-TRIAL-BAL-2021'!P751+'DES-TRIAL-BAL-2021'!P751+'DMP-TRIAL-BAL-2021'!P751</f>
        <v>0</v>
      </c>
      <c r="X751" s="528">
        <f>+'NF-KSF-TRIAL-BAL-2021'!Q751+'RA-TRIAL-BAL-2021'!Q751+'DES-TRIAL-BAL-2021'!Q751+'DMP-TRIAL-BAL-2021'!Q751</f>
        <v>0</v>
      </c>
      <c r="Y751" s="529">
        <f>+'NF-KSF-TRIAL-BAL-2021'!R751+'RA-TRIAL-BAL-2021'!R751+'DES-TRIAL-BAL-2021'!R751+'DMP-TRIAL-BAL-2021'!R751</f>
        <v>0</v>
      </c>
      <c r="Z751" s="528">
        <f>+'NF-KSF-TRIAL-BAL-2021'!S751+'RA-TRIAL-BAL-2021'!S751+'DES-TRIAL-BAL-2021'!S751+'DMP-TRIAL-BAL-2021'!S751</f>
        <v>0</v>
      </c>
      <c r="AA751" s="347">
        <f>+'NF-KSF-TRIAL-BAL-2021'!T751+'RA-TRIAL-BAL-2021'!T751+'DES-TRIAL-BAL-2021'!T751+'DMP-TRIAL-BAL-2021'!T751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+'NF-KSF-TRIAL-BAL-2021'!O752+'RA-TRIAL-BAL-2021'!O752+'DES-TRIAL-BAL-2021'!O752+'DMP-TRIAL-BAL-2021'!O752</f>
        <v>0</v>
      </c>
      <c r="W752" s="529">
        <f>+'NF-KSF-TRIAL-BAL-2021'!P752+'RA-TRIAL-BAL-2021'!P752+'DES-TRIAL-BAL-2021'!P752+'DMP-TRIAL-BAL-2021'!P752</f>
        <v>0</v>
      </c>
      <c r="X752" s="528">
        <f>+'NF-KSF-TRIAL-BAL-2021'!Q752+'RA-TRIAL-BAL-2021'!Q752+'DES-TRIAL-BAL-2021'!Q752+'DMP-TRIAL-BAL-2021'!Q752</f>
        <v>0</v>
      </c>
      <c r="Y752" s="529">
        <f>+'NF-KSF-TRIAL-BAL-2021'!R752+'RA-TRIAL-BAL-2021'!R752+'DES-TRIAL-BAL-2021'!R752+'DMP-TRIAL-BAL-2021'!R752</f>
        <v>0</v>
      </c>
      <c r="Z752" s="528">
        <f>+'NF-KSF-TRIAL-BAL-2021'!S752+'RA-TRIAL-BAL-2021'!S752+'DES-TRIAL-BAL-2021'!S752+'DMP-TRIAL-BAL-2021'!S752</f>
        <v>0</v>
      </c>
      <c r="AA752" s="347">
        <f>+'NF-KSF-TRIAL-BAL-2021'!T752+'RA-TRIAL-BAL-2021'!T752+'DES-TRIAL-BAL-2021'!T752+'DMP-TRIAL-BAL-2021'!T752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+'NF-KSF-TRIAL-BAL-2021'!O753+'RA-TRIAL-BAL-2021'!O753+'DES-TRIAL-BAL-2021'!O753+'DMP-TRIAL-BAL-2021'!O753</f>
        <v>0</v>
      </c>
      <c r="W753" s="529">
        <f>+'NF-KSF-TRIAL-BAL-2021'!P753+'RA-TRIAL-BAL-2021'!P753+'DES-TRIAL-BAL-2021'!P753+'DMP-TRIAL-BAL-2021'!P753</f>
        <v>0</v>
      </c>
      <c r="X753" s="528">
        <f>+'NF-KSF-TRIAL-BAL-2021'!Q753+'RA-TRIAL-BAL-2021'!Q753+'DES-TRIAL-BAL-2021'!Q753+'DMP-TRIAL-BAL-2021'!Q753</f>
        <v>0</v>
      </c>
      <c r="Y753" s="529">
        <f>+'NF-KSF-TRIAL-BAL-2021'!R753+'RA-TRIAL-BAL-2021'!R753+'DES-TRIAL-BAL-2021'!R753+'DMP-TRIAL-BAL-2021'!R753</f>
        <v>0</v>
      </c>
      <c r="Z753" s="528">
        <f>+'NF-KSF-TRIAL-BAL-2021'!S753+'RA-TRIAL-BAL-2021'!S753+'DES-TRIAL-BAL-2021'!S753+'DMP-TRIAL-BAL-2021'!S753</f>
        <v>0</v>
      </c>
      <c r="AA753" s="347">
        <f>+'NF-KSF-TRIAL-BAL-2021'!T753+'RA-TRIAL-BAL-2021'!T753+'DES-TRIAL-BAL-2021'!T753+'DMP-TRIAL-BAL-2021'!T753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+'NF-KSF-TRIAL-BAL-2021'!O754+'RA-TRIAL-BAL-2021'!O754+'DES-TRIAL-BAL-2021'!O754+'DMP-TRIAL-BAL-2021'!O754</f>
        <v>0</v>
      </c>
      <c r="W754" s="529">
        <f>+'NF-KSF-TRIAL-BAL-2021'!P754+'RA-TRIAL-BAL-2021'!P754+'DES-TRIAL-BAL-2021'!P754+'DMP-TRIAL-BAL-2021'!P754</f>
        <v>0</v>
      </c>
      <c r="X754" s="528">
        <f>+'NF-KSF-TRIAL-BAL-2021'!Q754+'RA-TRIAL-BAL-2021'!Q754+'DES-TRIAL-BAL-2021'!Q754+'DMP-TRIAL-BAL-2021'!Q754</f>
        <v>0</v>
      </c>
      <c r="Y754" s="529">
        <f>+'NF-KSF-TRIAL-BAL-2021'!R754+'RA-TRIAL-BAL-2021'!R754+'DES-TRIAL-BAL-2021'!R754+'DMP-TRIAL-BAL-2021'!R754</f>
        <v>0</v>
      </c>
      <c r="Z754" s="528">
        <f>+'NF-KSF-TRIAL-BAL-2021'!S754+'RA-TRIAL-BAL-2021'!S754+'DES-TRIAL-BAL-2021'!S754+'DMP-TRIAL-BAL-2021'!S754</f>
        <v>0</v>
      </c>
      <c r="AA754" s="347">
        <f>+'NF-KSF-TRIAL-BAL-2021'!T754+'RA-TRIAL-BAL-2021'!T754+'DES-TRIAL-BAL-2021'!T754+'DMP-TRIAL-BAL-2021'!T754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+'NF-KSF-TRIAL-BAL-2021'!O755+'RA-TRIAL-BAL-2021'!O755+'DES-TRIAL-BAL-2021'!O755+'DMP-TRIAL-BAL-2021'!O755</f>
        <v>0</v>
      </c>
      <c r="W755" s="529">
        <f>+'NF-KSF-TRIAL-BAL-2021'!P755+'RA-TRIAL-BAL-2021'!P755+'DES-TRIAL-BAL-2021'!P755+'DMP-TRIAL-BAL-2021'!P755</f>
        <v>0</v>
      </c>
      <c r="X755" s="528">
        <f>+'NF-KSF-TRIAL-BAL-2021'!Q755+'RA-TRIAL-BAL-2021'!Q755+'DES-TRIAL-BAL-2021'!Q755+'DMP-TRIAL-BAL-2021'!Q755</f>
        <v>0</v>
      </c>
      <c r="Y755" s="529">
        <f>+'NF-KSF-TRIAL-BAL-2021'!R755+'RA-TRIAL-BAL-2021'!R755+'DES-TRIAL-BAL-2021'!R755+'DMP-TRIAL-BAL-2021'!R755</f>
        <v>0</v>
      </c>
      <c r="Z755" s="528">
        <f>+'NF-KSF-TRIAL-BAL-2021'!S755+'RA-TRIAL-BAL-2021'!S755+'DES-TRIAL-BAL-2021'!S755+'DMP-TRIAL-BAL-2021'!S755</f>
        <v>0</v>
      </c>
      <c r="AA755" s="347">
        <f>+'NF-KSF-TRIAL-BAL-2021'!T755+'RA-TRIAL-BAL-2021'!T755+'DES-TRIAL-BAL-2021'!T755+'DMP-TRIAL-BAL-2021'!T755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+'NF-KSF-TRIAL-BAL-2021'!O756+'RA-TRIAL-BAL-2021'!O756+'DES-TRIAL-BAL-2021'!O756+'DMP-TRIAL-BAL-2021'!O756</f>
        <v>0</v>
      </c>
      <c r="W756" s="529">
        <f>+'NF-KSF-TRIAL-BAL-2021'!P756+'RA-TRIAL-BAL-2021'!P756+'DES-TRIAL-BAL-2021'!P756+'DMP-TRIAL-BAL-2021'!P756</f>
        <v>0</v>
      </c>
      <c r="X756" s="528">
        <f>+'NF-KSF-TRIAL-BAL-2021'!Q756+'RA-TRIAL-BAL-2021'!Q756+'DES-TRIAL-BAL-2021'!Q756+'DMP-TRIAL-BAL-2021'!Q756</f>
        <v>0</v>
      </c>
      <c r="Y756" s="529">
        <f>+'NF-KSF-TRIAL-BAL-2021'!R756+'RA-TRIAL-BAL-2021'!R756+'DES-TRIAL-BAL-2021'!R756+'DMP-TRIAL-BAL-2021'!R756</f>
        <v>0</v>
      </c>
      <c r="Z756" s="528">
        <f>+'NF-KSF-TRIAL-BAL-2021'!S756+'RA-TRIAL-BAL-2021'!S756+'DES-TRIAL-BAL-2021'!S756+'DMP-TRIAL-BAL-2021'!S756</f>
        <v>0</v>
      </c>
      <c r="AA756" s="347">
        <f>+'NF-KSF-TRIAL-BAL-2021'!T756+'RA-TRIAL-BAL-2021'!T756+'DES-TRIAL-BAL-2021'!T756+'DMP-TRIAL-BAL-2021'!T756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+'NF-KSF-TRIAL-BAL-2021'!O757+'RA-TRIAL-BAL-2021'!O757+'DES-TRIAL-BAL-2021'!O757+'DMP-TRIAL-BAL-2021'!O757</f>
        <v>0</v>
      </c>
      <c r="W757" s="529">
        <f>+'NF-KSF-TRIAL-BAL-2021'!P757+'RA-TRIAL-BAL-2021'!P757+'DES-TRIAL-BAL-2021'!P757+'DMP-TRIAL-BAL-2021'!P757</f>
        <v>0</v>
      </c>
      <c r="X757" s="528">
        <f>+'NF-KSF-TRIAL-BAL-2021'!Q757+'RA-TRIAL-BAL-2021'!Q757+'DES-TRIAL-BAL-2021'!Q757+'DMP-TRIAL-BAL-2021'!Q757</f>
        <v>0</v>
      </c>
      <c r="Y757" s="529">
        <f>+'NF-KSF-TRIAL-BAL-2021'!R757+'RA-TRIAL-BAL-2021'!R757+'DES-TRIAL-BAL-2021'!R757+'DMP-TRIAL-BAL-2021'!R757</f>
        <v>0</v>
      </c>
      <c r="Z757" s="528">
        <f>+'NF-KSF-TRIAL-BAL-2021'!S757+'RA-TRIAL-BAL-2021'!S757+'DES-TRIAL-BAL-2021'!S757+'DMP-TRIAL-BAL-2021'!S757</f>
        <v>0</v>
      </c>
      <c r="AA757" s="347">
        <f>+'NF-KSF-TRIAL-BAL-2021'!T757+'RA-TRIAL-BAL-2021'!T757+'DES-TRIAL-BAL-2021'!T757+'DMP-TRIAL-BAL-2021'!T757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+'NF-KSF-TRIAL-BAL-2021'!O758+'RA-TRIAL-BAL-2021'!O758+'DES-TRIAL-BAL-2021'!O758+'DMP-TRIAL-BAL-2021'!O758</f>
        <v>0</v>
      </c>
      <c r="W758" s="529">
        <f>+'NF-KSF-TRIAL-BAL-2021'!P758+'RA-TRIAL-BAL-2021'!P758+'DES-TRIAL-BAL-2021'!P758+'DMP-TRIAL-BAL-2021'!P758</f>
        <v>0</v>
      </c>
      <c r="X758" s="528">
        <f>+'NF-KSF-TRIAL-BAL-2021'!Q758+'RA-TRIAL-BAL-2021'!Q758+'DES-TRIAL-BAL-2021'!Q758+'DMP-TRIAL-BAL-2021'!Q758</f>
        <v>0</v>
      </c>
      <c r="Y758" s="529">
        <f>+'NF-KSF-TRIAL-BAL-2021'!R758+'RA-TRIAL-BAL-2021'!R758+'DES-TRIAL-BAL-2021'!R758+'DMP-TRIAL-BAL-2021'!R758</f>
        <v>0</v>
      </c>
      <c r="Z758" s="528">
        <f>+'NF-KSF-TRIAL-BAL-2021'!S758+'RA-TRIAL-BAL-2021'!S758+'DES-TRIAL-BAL-2021'!S758+'DMP-TRIAL-BAL-2021'!S758</f>
        <v>0</v>
      </c>
      <c r="AA758" s="347">
        <f>+'NF-KSF-TRIAL-BAL-2021'!T758+'RA-TRIAL-BAL-2021'!T758+'DES-TRIAL-BAL-2021'!T758+'DMP-TRIAL-BAL-2021'!T758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>
        <v>65460</v>
      </c>
      <c r="R759" s="324"/>
      <c r="S759" s="27">
        <f t="shared" si="364"/>
        <v>65460</v>
      </c>
      <c r="T759" s="28">
        <f t="shared" si="365"/>
        <v>0</v>
      </c>
      <c r="U759" s="51"/>
      <c r="V759" s="541">
        <f>+'NF-KSF-TRIAL-BAL-2021'!O759+'RA-TRIAL-BAL-2021'!O759+'DES-TRIAL-BAL-2021'!O759+'DMP-TRIAL-BAL-2021'!O759</f>
        <v>0</v>
      </c>
      <c r="W759" s="529">
        <f>+'NF-KSF-TRIAL-BAL-2021'!P759+'RA-TRIAL-BAL-2021'!P759+'DES-TRIAL-BAL-2021'!P759+'DMP-TRIAL-BAL-2021'!P759</f>
        <v>0</v>
      </c>
      <c r="X759" s="528">
        <f>+'NF-KSF-TRIAL-BAL-2021'!Q759+'RA-TRIAL-BAL-2021'!Q759+'DES-TRIAL-BAL-2021'!Q759+'DMP-TRIAL-BAL-2021'!Q759</f>
        <v>0</v>
      </c>
      <c r="Y759" s="529">
        <f>+'NF-KSF-TRIAL-BAL-2021'!R759+'RA-TRIAL-BAL-2021'!R759+'DES-TRIAL-BAL-2021'!R759+'DMP-TRIAL-BAL-2021'!R759</f>
        <v>0</v>
      </c>
      <c r="Z759" s="528">
        <f>+'NF-KSF-TRIAL-BAL-2021'!S759+'RA-TRIAL-BAL-2021'!S759+'DES-TRIAL-BAL-2021'!S759+'DMP-TRIAL-BAL-2021'!S759</f>
        <v>0</v>
      </c>
      <c r="AA759" s="347">
        <f>+'NF-KSF-TRIAL-BAL-2021'!T759+'RA-TRIAL-BAL-2021'!T759+'DES-TRIAL-BAL-2021'!T759+'DMP-TRIAL-BAL-2021'!T759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65460</v>
      </c>
      <c r="AN759" s="970">
        <f t="shared" si="372"/>
        <v>0</v>
      </c>
      <c r="AO759" s="27">
        <f t="shared" si="360"/>
        <v>65460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25" t="s">
        <v>2183</v>
      </c>
      <c r="C760" s="2426"/>
      <c r="D760" s="2426"/>
      <c r="E760" s="2426"/>
      <c r="F760" s="2426"/>
      <c r="G760" s="2426"/>
      <c r="H760" s="2426"/>
      <c r="I760" s="2426"/>
      <c r="J760" s="2426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/>
      <c r="R760" s="324">
        <v>7660</v>
      </c>
      <c r="S760" s="27">
        <f t="shared" si="364"/>
        <v>0</v>
      </c>
      <c r="T760" s="28">
        <f t="shared" si="365"/>
        <v>7660</v>
      </c>
      <c r="U760" s="51"/>
      <c r="V760" s="541">
        <f>+'NF-KSF-TRIAL-BAL-2021'!O760+'RA-TRIAL-BAL-2021'!O760+'DES-TRIAL-BAL-2021'!O760+'DMP-TRIAL-BAL-2021'!O760</f>
        <v>0</v>
      </c>
      <c r="W760" s="529">
        <f>+'NF-KSF-TRIAL-BAL-2021'!P760+'RA-TRIAL-BAL-2021'!P760+'DES-TRIAL-BAL-2021'!P760+'DMP-TRIAL-BAL-2021'!P760</f>
        <v>0</v>
      </c>
      <c r="X760" s="528">
        <f>+'NF-KSF-TRIAL-BAL-2021'!Q760+'RA-TRIAL-BAL-2021'!Q760+'DES-TRIAL-BAL-2021'!Q760+'DMP-TRIAL-BAL-2021'!Q760</f>
        <v>7660</v>
      </c>
      <c r="Y760" s="529">
        <f>+'NF-KSF-TRIAL-BAL-2021'!R760+'RA-TRIAL-BAL-2021'!R760+'DES-TRIAL-BAL-2021'!R760+'DMP-TRIAL-BAL-2021'!R760</f>
        <v>0</v>
      </c>
      <c r="Z760" s="528">
        <f>+'NF-KSF-TRIAL-BAL-2021'!S760+'RA-TRIAL-BAL-2021'!S760+'DES-TRIAL-BAL-2021'!S760+'DMP-TRIAL-BAL-2021'!S760</f>
        <v>7660</v>
      </c>
      <c r="AA760" s="347">
        <f>+'NF-KSF-TRIAL-BAL-2021'!T760+'RA-TRIAL-BAL-2021'!T760+'DES-TRIAL-BAL-2021'!T760+'DMP-TRIAL-BAL-2021'!T760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7660</v>
      </c>
      <c r="AN760" s="970">
        <f t="shared" si="372"/>
        <v>7660</v>
      </c>
      <c r="AO760" s="27">
        <f t="shared" si="360"/>
        <v>7660</v>
      </c>
      <c r="AP760" s="28">
        <f t="shared" si="361"/>
        <v>7660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+'NF-KSF-TRIAL-BAL-2021'!O761+'RA-TRIAL-BAL-2021'!O761+'DES-TRIAL-BAL-2021'!O761+'DMP-TRIAL-BAL-2021'!O761</f>
        <v>0</v>
      </c>
      <c r="W761" s="529">
        <f>+'NF-KSF-TRIAL-BAL-2021'!P761+'RA-TRIAL-BAL-2021'!P761+'DES-TRIAL-BAL-2021'!P761+'DMP-TRIAL-BAL-2021'!P761</f>
        <v>0</v>
      </c>
      <c r="X761" s="528">
        <f>+'NF-KSF-TRIAL-BAL-2021'!Q761+'RA-TRIAL-BAL-2021'!Q761+'DES-TRIAL-BAL-2021'!Q761+'DMP-TRIAL-BAL-2021'!Q761</f>
        <v>0</v>
      </c>
      <c r="Y761" s="529">
        <f>+'NF-KSF-TRIAL-BAL-2021'!R761+'RA-TRIAL-BAL-2021'!R761+'DES-TRIAL-BAL-2021'!R761+'DMP-TRIAL-BAL-2021'!R761</f>
        <v>0</v>
      </c>
      <c r="Z761" s="528">
        <f>+'NF-KSF-TRIAL-BAL-2021'!S761+'RA-TRIAL-BAL-2021'!S761+'DES-TRIAL-BAL-2021'!S761+'DMP-TRIAL-BAL-2021'!S761</f>
        <v>0</v>
      </c>
      <c r="AA761" s="347">
        <f>+'NF-KSF-TRIAL-BAL-2021'!T761+'RA-TRIAL-BAL-2021'!T761+'DES-TRIAL-BAL-2021'!T761+'DMP-TRIAL-BAL-2021'!T761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25" t="s">
        <v>2185</v>
      </c>
      <c r="C762" s="2427"/>
      <c r="D762" s="2427"/>
      <c r="E762" s="2427"/>
      <c r="F762" s="2427"/>
      <c r="G762" s="2427"/>
      <c r="H762" s="2427"/>
      <c r="I762" s="2427"/>
      <c r="J762" s="2427"/>
      <c r="K762" s="2427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+'NF-KSF-TRIAL-BAL-2021'!O762+'RA-TRIAL-BAL-2021'!O762+'DES-TRIAL-BAL-2021'!O762+'DMP-TRIAL-BAL-2021'!O762</f>
        <v>0</v>
      </c>
      <c r="W762" s="529">
        <f>+'NF-KSF-TRIAL-BAL-2021'!P762+'RA-TRIAL-BAL-2021'!P762+'DES-TRIAL-BAL-2021'!P762+'DMP-TRIAL-BAL-2021'!P762</f>
        <v>0</v>
      </c>
      <c r="X762" s="528">
        <f>+'NF-KSF-TRIAL-BAL-2021'!Q762+'RA-TRIAL-BAL-2021'!Q762+'DES-TRIAL-BAL-2021'!Q762+'DMP-TRIAL-BAL-2021'!Q762</f>
        <v>0</v>
      </c>
      <c r="Y762" s="529">
        <f>+'NF-KSF-TRIAL-BAL-2021'!R762+'RA-TRIAL-BAL-2021'!R762+'DES-TRIAL-BAL-2021'!R762+'DMP-TRIAL-BAL-2021'!R762</f>
        <v>0</v>
      </c>
      <c r="Z762" s="528">
        <f>+'NF-KSF-TRIAL-BAL-2021'!S762+'RA-TRIAL-BAL-2021'!S762+'DES-TRIAL-BAL-2021'!S762+'DMP-TRIAL-BAL-2021'!S762</f>
        <v>0</v>
      </c>
      <c r="AA762" s="347">
        <f>+'NF-KSF-TRIAL-BAL-2021'!T762+'RA-TRIAL-BAL-2021'!T762+'DES-TRIAL-BAL-2021'!T762+'DMP-TRIAL-BAL-2021'!T762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+'NF-KSF-TRIAL-BAL-2021'!O763+'RA-TRIAL-BAL-2021'!O763+'DES-TRIAL-BAL-2021'!O763+'DMP-TRIAL-BAL-2021'!O763</f>
        <v>0</v>
      </c>
      <c r="W763" s="529">
        <f>+'NF-KSF-TRIAL-BAL-2021'!P763+'RA-TRIAL-BAL-2021'!P763+'DES-TRIAL-BAL-2021'!P763+'DMP-TRIAL-BAL-2021'!P763</f>
        <v>0</v>
      </c>
      <c r="X763" s="528">
        <f>+'NF-KSF-TRIAL-BAL-2021'!Q763+'RA-TRIAL-BAL-2021'!Q763+'DES-TRIAL-BAL-2021'!Q763+'DMP-TRIAL-BAL-2021'!Q763</f>
        <v>0</v>
      </c>
      <c r="Y763" s="529">
        <f>+'NF-KSF-TRIAL-BAL-2021'!R763+'RA-TRIAL-BAL-2021'!R763+'DES-TRIAL-BAL-2021'!R763+'DMP-TRIAL-BAL-2021'!R763</f>
        <v>0</v>
      </c>
      <c r="Z763" s="528">
        <f>+'NF-KSF-TRIAL-BAL-2021'!S763+'RA-TRIAL-BAL-2021'!S763+'DES-TRIAL-BAL-2021'!S763+'DMP-TRIAL-BAL-2021'!S763</f>
        <v>0</v>
      </c>
      <c r="AA763" s="347">
        <f>+'NF-KSF-TRIAL-BAL-2021'!T763+'RA-TRIAL-BAL-2021'!T763+'DES-TRIAL-BAL-2021'!T763+'DMP-TRIAL-BAL-2021'!T763</f>
        <v>0</v>
      </c>
      <c r="AB763" s="51"/>
      <c r="AC763" s="8">
        <v>0</v>
      </c>
      <c r="AD763" s="9">
        <v>0</v>
      </c>
      <c r="AE763" s="325"/>
      <c r="AF763" s="324">
        <v>883463.11</v>
      </c>
      <c r="AG763" s="27">
        <f t="shared" si="375"/>
        <v>0</v>
      </c>
      <c r="AH763" s="28">
        <f t="shared" si="376"/>
        <v>883463.11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883463.11</v>
      </c>
      <c r="AO763" s="27">
        <f t="shared" si="360"/>
        <v>0</v>
      </c>
      <c r="AP763" s="28">
        <f t="shared" si="361"/>
        <v>883463.11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/>
      <c r="R764" s="324">
        <v>45987.27</v>
      </c>
      <c r="S764" s="27">
        <f t="shared" si="373"/>
        <v>0</v>
      </c>
      <c r="T764" s="28">
        <f t="shared" si="374"/>
        <v>45987.27</v>
      </c>
      <c r="U764" s="51"/>
      <c r="V764" s="541">
        <f>+'NF-KSF-TRIAL-BAL-2021'!O764+'RA-TRIAL-BAL-2021'!O764+'DES-TRIAL-BAL-2021'!O764+'DMP-TRIAL-BAL-2021'!O764</f>
        <v>0</v>
      </c>
      <c r="W764" s="529">
        <f>+'NF-KSF-TRIAL-BAL-2021'!P764+'RA-TRIAL-BAL-2021'!P764+'DES-TRIAL-BAL-2021'!P764+'DMP-TRIAL-BAL-2021'!P764</f>
        <v>0</v>
      </c>
      <c r="X764" s="528">
        <f>+'NF-KSF-TRIAL-BAL-2021'!Q764+'RA-TRIAL-BAL-2021'!Q764+'DES-TRIAL-BAL-2021'!Q764+'DMP-TRIAL-BAL-2021'!Q764</f>
        <v>0</v>
      </c>
      <c r="Y764" s="529">
        <f>+'NF-KSF-TRIAL-BAL-2021'!R764+'RA-TRIAL-BAL-2021'!R764+'DES-TRIAL-BAL-2021'!R764+'DMP-TRIAL-BAL-2021'!R764</f>
        <v>0</v>
      </c>
      <c r="Z764" s="528">
        <f>+'NF-KSF-TRIAL-BAL-2021'!S764+'RA-TRIAL-BAL-2021'!S764+'DES-TRIAL-BAL-2021'!S764+'DMP-TRIAL-BAL-2021'!S764</f>
        <v>0</v>
      </c>
      <c r="AA764" s="347">
        <f>+'NF-KSF-TRIAL-BAL-2021'!T764+'RA-TRIAL-BAL-2021'!T764+'DES-TRIAL-BAL-2021'!T764+'DMP-TRIAL-BAL-2021'!T764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45987.27</v>
      </c>
      <c r="AO764" s="27">
        <f t="shared" si="360"/>
        <v>0</v>
      </c>
      <c r="AP764" s="28">
        <f t="shared" si="361"/>
        <v>45987.27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+'NF-KSF-TRIAL-BAL-2021'!O765+'RA-TRIAL-BAL-2021'!O765+'DES-TRIAL-BAL-2021'!O765+'DMP-TRIAL-BAL-2021'!O765</f>
        <v>0</v>
      </c>
      <c r="W765" s="529">
        <f>+'NF-KSF-TRIAL-BAL-2021'!P765+'RA-TRIAL-BAL-2021'!P765+'DES-TRIAL-BAL-2021'!P765+'DMP-TRIAL-BAL-2021'!P765</f>
        <v>0</v>
      </c>
      <c r="X765" s="528">
        <f>+'NF-KSF-TRIAL-BAL-2021'!Q765+'RA-TRIAL-BAL-2021'!Q765+'DES-TRIAL-BAL-2021'!Q765+'DMP-TRIAL-BAL-2021'!Q765</f>
        <v>0</v>
      </c>
      <c r="Y765" s="529">
        <f>+'NF-KSF-TRIAL-BAL-2021'!R765+'RA-TRIAL-BAL-2021'!R765+'DES-TRIAL-BAL-2021'!R765+'DMP-TRIAL-BAL-2021'!R765</f>
        <v>0</v>
      </c>
      <c r="Z765" s="528">
        <f>+'NF-KSF-TRIAL-BAL-2021'!S765+'RA-TRIAL-BAL-2021'!S765+'DES-TRIAL-BAL-2021'!S765+'DMP-TRIAL-BAL-2021'!S765</f>
        <v>0</v>
      </c>
      <c r="AA765" s="347">
        <f>+'NF-KSF-TRIAL-BAL-2021'!T765+'RA-TRIAL-BAL-2021'!T765+'DES-TRIAL-BAL-2021'!T765+'DMP-TRIAL-BAL-2021'!T765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+'NF-KSF-TRIAL-BAL-2021'!O766+'RA-TRIAL-BAL-2021'!O766+'DES-TRIAL-BAL-2021'!O766+'DMP-TRIAL-BAL-2021'!O766</f>
        <v>0</v>
      </c>
      <c r="W766" s="529">
        <f>+'NF-KSF-TRIAL-BAL-2021'!P766+'RA-TRIAL-BAL-2021'!P766+'DES-TRIAL-BAL-2021'!P766+'DMP-TRIAL-BAL-2021'!P766</f>
        <v>0</v>
      </c>
      <c r="X766" s="528">
        <f>+'NF-KSF-TRIAL-BAL-2021'!Q766+'RA-TRIAL-BAL-2021'!Q766+'DES-TRIAL-BAL-2021'!Q766+'DMP-TRIAL-BAL-2021'!Q766</f>
        <v>0</v>
      </c>
      <c r="Y766" s="529">
        <f>+'NF-KSF-TRIAL-BAL-2021'!R766+'RA-TRIAL-BAL-2021'!R766+'DES-TRIAL-BAL-2021'!R766+'DMP-TRIAL-BAL-2021'!R766</f>
        <v>0</v>
      </c>
      <c r="Z766" s="528">
        <f>+'NF-KSF-TRIAL-BAL-2021'!S766+'RA-TRIAL-BAL-2021'!S766+'DES-TRIAL-BAL-2021'!S766+'DMP-TRIAL-BAL-2021'!S766</f>
        <v>0</v>
      </c>
      <c r="AA766" s="347">
        <f>+'NF-KSF-TRIAL-BAL-2021'!T766+'RA-TRIAL-BAL-2021'!T766+'DES-TRIAL-BAL-2021'!T766+'DMP-TRIAL-BAL-2021'!T766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+'NF-KSF-TRIAL-BAL-2021'!O767+'RA-TRIAL-BAL-2021'!O767+'DES-TRIAL-BAL-2021'!O767+'DMP-TRIAL-BAL-2021'!O767</f>
        <v>0</v>
      </c>
      <c r="W767" s="529">
        <f>+'NF-KSF-TRIAL-BAL-2021'!P767+'RA-TRIAL-BAL-2021'!P767+'DES-TRIAL-BAL-2021'!P767+'DMP-TRIAL-BAL-2021'!P767</f>
        <v>0</v>
      </c>
      <c r="X767" s="528">
        <f>+'NF-KSF-TRIAL-BAL-2021'!Q767+'RA-TRIAL-BAL-2021'!Q767+'DES-TRIAL-BAL-2021'!Q767+'DMP-TRIAL-BAL-2021'!Q767</f>
        <v>0</v>
      </c>
      <c r="Y767" s="529">
        <f>+'NF-KSF-TRIAL-BAL-2021'!R767+'RA-TRIAL-BAL-2021'!R767+'DES-TRIAL-BAL-2021'!R767+'DMP-TRIAL-BAL-2021'!R767</f>
        <v>0</v>
      </c>
      <c r="Z767" s="528">
        <f>+'NF-KSF-TRIAL-BAL-2021'!S767+'RA-TRIAL-BAL-2021'!S767+'DES-TRIAL-BAL-2021'!S767+'DMP-TRIAL-BAL-2021'!S767</f>
        <v>0</v>
      </c>
      <c r="AA767" s="347">
        <f>+'NF-KSF-TRIAL-BAL-2021'!T767+'RA-TRIAL-BAL-2021'!T767+'DES-TRIAL-BAL-2021'!T767+'DMP-TRIAL-BAL-2021'!T767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+'NF-KSF-TRIAL-BAL-2021'!O768+'RA-TRIAL-BAL-2021'!O768+'DES-TRIAL-BAL-2021'!O768+'DMP-TRIAL-BAL-2021'!O768</f>
        <v>0</v>
      </c>
      <c r="W768" s="529">
        <f>+'NF-KSF-TRIAL-BAL-2021'!P768+'RA-TRIAL-BAL-2021'!P768+'DES-TRIAL-BAL-2021'!P768+'DMP-TRIAL-BAL-2021'!P768</f>
        <v>0</v>
      </c>
      <c r="X768" s="528">
        <f>+'NF-KSF-TRIAL-BAL-2021'!Q768+'RA-TRIAL-BAL-2021'!Q768+'DES-TRIAL-BAL-2021'!Q768+'DMP-TRIAL-BAL-2021'!Q768</f>
        <v>0</v>
      </c>
      <c r="Y768" s="529">
        <f>+'NF-KSF-TRIAL-BAL-2021'!R768+'RA-TRIAL-BAL-2021'!R768+'DES-TRIAL-BAL-2021'!R768+'DMP-TRIAL-BAL-2021'!R768</f>
        <v>0</v>
      </c>
      <c r="Z768" s="528">
        <f>+'NF-KSF-TRIAL-BAL-2021'!S768+'RA-TRIAL-BAL-2021'!S768+'DES-TRIAL-BAL-2021'!S768+'DMP-TRIAL-BAL-2021'!S768</f>
        <v>0</v>
      </c>
      <c r="AA768" s="347">
        <f>+'NF-KSF-TRIAL-BAL-2021'!T768+'RA-TRIAL-BAL-2021'!T768+'DES-TRIAL-BAL-2021'!T768+'DMP-TRIAL-BAL-2021'!T768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+'NF-KSF-TRIAL-BAL-2021'!O769+'RA-TRIAL-BAL-2021'!O769+'DES-TRIAL-BAL-2021'!O769+'DMP-TRIAL-BAL-2021'!O769</f>
        <v>0</v>
      </c>
      <c r="W769" s="529">
        <f>+'NF-KSF-TRIAL-BAL-2021'!P769+'RA-TRIAL-BAL-2021'!P769+'DES-TRIAL-BAL-2021'!P769+'DMP-TRIAL-BAL-2021'!P769</f>
        <v>0</v>
      </c>
      <c r="X769" s="528">
        <f>+'NF-KSF-TRIAL-BAL-2021'!Q769+'RA-TRIAL-BAL-2021'!Q769+'DES-TRIAL-BAL-2021'!Q769+'DMP-TRIAL-BAL-2021'!Q769</f>
        <v>0</v>
      </c>
      <c r="Y769" s="529">
        <f>+'NF-KSF-TRIAL-BAL-2021'!R769+'RA-TRIAL-BAL-2021'!R769+'DES-TRIAL-BAL-2021'!R769+'DMP-TRIAL-BAL-2021'!R769</f>
        <v>0</v>
      </c>
      <c r="Z769" s="528">
        <f>+'NF-KSF-TRIAL-BAL-2021'!S769+'RA-TRIAL-BAL-2021'!S769+'DES-TRIAL-BAL-2021'!S769+'DMP-TRIAL-BAL-2021'!S769</f>
        <v>0</v>
      </c>
      <c r="AA769" s="347">
        <f>+'NF-KSF-TRIAL-BAL-2021'!T769+'RA-TRIAL-BAL-2021'!T769+'DES-TRIAL-BAL-2021'!T769+'DMP-TRIAL-BAL-2021'!T769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+'NF-KSF-TRIAL-BAL-2021'!O770+'RA-TRIAL-BAL-2021'!O770+'DES-TRIAL-BAL-2021'!O770+'DMP-TRIAL-BAL-2021'!O770</f>
        <v>0</v>
      </c>
      <c r="W770" s="529">
        <f>+'NF-KSF-TRIAL-BAL-2021'!P770+'RA-TRIAL-BAL-2021'!P770+'DES-TRIAL-BAL-2021'!P770+'DMP-TRIAL-BAL-2021'!P770</f>
        <v>0</v>
      </c>
      <c r="X770" s="528">
        <f>+'NF-KSF-TRIAL-BAL-2021'!Q770+'RA-TRIAL-BAL-2021'!Q770+'DES-TRIAL-BAL-2021'!Q770+'DMP-TRIAL-BAL-2021'!Q770</f>
        <v>0</v>
      </c>
      <c r="Y770" s="529">
        <f>+'NF-KSF-TRIAL-BAL-2021'!R770+'RA-TRIAL-BAL-2021'!R770+'DES-TRIAL-BAL-2021'!R770+'DMP-TRIAL-BAL-2021'!R770</f>
        <v>5880</v>
      </c>
      <c r="Z770" s="528">
        <f>+'NF-KSF-TRIAL-BAL-2021'!S770+'RA-TRIAL-BAL-2021'!S770+'DES-TRIAL-BAL-2021'!S770+'DMP-TRIAL-BAL-2021'!S770</f>
        <v>0</v>
      </c>
      <c r="AA770" s="347">
        <f>+'NF-KSF-TRIAL-BAL-2021'!T770+'RA-TRIAL-BAL-2021'!T770+'DES-TRIAL-BAL-2021'!T770+'DMP-TRIAL-BAL-2021'!T770</f>
        <v>5880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5880</v>
      </c>
      <c r="AO770" s="27">
        <f t="shared" si="360"/>
        <v>0</v>
      </c>
      <c r="AP770" s="28">
        <f t="shared" si="361"/>
        <v>5880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+'NF-KSF-TRIAL-BAL-2021'!O771+'RA-TRIAL-BAL-2021'!O771+'DES-TRIAL-BAL-2021'!O771+'DMP-TRIAL-BAL-2021'!O771</f>
        <v>0</v>
      </c>
      <c r="W771" s="529">
        <f>+'NF-KSF-TRIAL-BAL-2021'!P771+'RA-TRIAL-BAL-2021'!P771+'DES-TRIAL-BAL-2021'!P771+'DMP-TRIAL-BAL-2021'!P771</f>
        <v>0</v>
      </c>
      <c r="X771" s="528">
        <f>+'NF-KSF-TRIAL-BAL-2021'!Q771+'RA-TRIAL-BAL-2021'!Q771+'DES-TRIAL-BAL-2021'!Q771+'DMP-TRIAL-BAL-2021'!Q771</f>
        <v>0</v>
      </c>
      <c r="Y771" s="529">
        <f>+'NF-KSF-TRIAL-BAL-2021'!R771+'RA-TRIAL-BAL-2021'!R771+'DES-TRIAL-BAL-2021'!R771+'DMP-TRIAL-BAL-2021'!R771</f>
        <v>0</v>
      </c>
      <c r="Z771" s="528">
        <f>+'NF-KSF-TRIAL-BAL-2021'!S771+'RA-TRIAL-BAL-2021'!S771+'DES-TRIAL-BAL-2021'!S771+'DMP-TRIAL-BAL-2021'!S771</f>
        <v>0</v>
      </c>
      <c r="AA771" s="347">
        <f>+'NF-KSF-TRIAL-BAL-2021'!T771+'RA-TRIAL-BAL-2021'!T771+'DES-TRIAL-BAL-2021'!T771+'DMP-TRIAL-BAL-2021'!T771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+'NF-KSF-TRIAL-BAL-2021'!O772+'RA-TRIAL-BAL-2021'!O772+'DES-TRIAL-BAL-2021'!O772+'DMP-TRIAL-BAL-2021'!O772</f>
        <v>0</v>
      </c>
      <c r="W772" s="529">
        <f>+'NF-KSF-TRIAL-BAL-2021'!P772+'RA-TRIAL-BAL-2021'!P772+'DES-TRIAL-BAL-2021'!P772+'DMP-TRIAL-BAL-2021'!P772</f>
        <v>0</v>
      </c>
      <c r="X772" s="528">
        <f>+'NF-KSF-TRIAL-BAL-2021'!Q772+'RA-TRIAL-BAL-2021'!Q772+'DES-TRIAL-BAL-2021'!Q772+'DMP-TRIAL-BAL-2021'!Q772</f>
        <v>0</v>
      </c>
      <c r="Y772" s="529">
        <f>+'NF-KSF-TRIAL-BAL-2021'!R772+'RA-TRIAL-BAL-2021'!R772+'DES-TRIAL-BAL-2021'!R772+'DMP-TRIAL-BAL-2021'!R772</f>
        <v>0</v>
      </c>
      <c r="Z772" s="528">
        <f>+'NF-KSF-TRIAL-BAL-2021'!S772+'RA-TRIAL-BAL-2021'!S772+'DES-TRIAL-BAL-2021'!S772+'DMP-TRIAL-BAL-2021'!S772</f>
        <v>0</v>
      </c>
      <c r="AA772" s="347">
        <f>+'NF-KSF-TRIAL-BAL-2021'!T772+'RA-TRIAL-BAL-2021'!T772+'DES-TRIAL-BAL-2021'!T772+'DMP-TRIAL-BAL-2021'!T772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+'NF-KSF-TRIAL-BAL-2021'!O773+'RA-TRIAL-BAL-2021'!O773+'DES-TRIAL-BAL-2021'!O773+'DMP-TRIAL-BAL-2021'!O773</f>
        <v>0</v>
      </c>
      <c r="W773" s="529">
        <f>+'NF-KSF-TRIAL-BAL-2021'!P773+'RA-TRIAL-BAL-2021'!P773+'DES-TRIAL-BAL-2021'!P773+'DMP-TRIAL-BAL-2021'!P773</f>
        <v>0</v>
      </c>
      <c r="X773" s="528">
        <f>+'NF-KSF-TRIAL-BAL-2021'!Q773+'RA-TRIAL-BAL-2021'!Q773+'DES-TRIAL-BAL-2021'!Q773+'DMP-TRIAL-BAL-2021'!Q773</f>
        <v>0</v>
      </c>
      <c r="Y773" s="529">
        <f>+'NF-KSF-TRIAL-BAL-2021'!R773+'RA-TRIAL-BAL-2021'!R773+'DES-TRIAL-BAL-2021'!R773+'DMP-TRIAL-BAL-2021'!R773</f>
        <v>0</v>
      </c>
      <c r="Z773" s="528">
        <f>+'NF-KSF-TRIAL-BAL-2021'!S773+'RA-TRIAL-BAL-2021'!S773+'DES-TRIAL-BAL-2021'!S773+'DMP-TRIAL-BAL-2021'!S773</f>
        <v>0</v>
      </c>
      <c r="AA773" s="347">
        <f>+'NF-KSF-TRIAL-BAL-2021'!T773+'RA-TRIAL-BAL-2021'!T773+'DES-TRIAL-BAL-2021'!T773+'DMP-TRIAL-BAL-2021'!T773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+'NF-KSF-TRIAL-BAL-2021'!O774+'RA-TRIAL-BAL-2021'!O774+'DES-TRIAL-BAL-2021'!O774+'DMP-TRIAL-BAL-2021'!O774</f>
        <v>0</v>
      </c>
      <c r="W774" s="529">
        <f>+'NF-KSF-TRIAL-BAL-2021'!P774+'RA-TRIAL-BAL-2021'!P774+'DES-TRIAL-BAL-2021'!P774+'DMP-TRIAL-BAL-2021'!P774</f>
        <v>0</v>
      </c>
      <c r="X774" s="528">
        <f>+'NF-KSF-TRIAL-BAL-2021'!Q774+'RA-TRIAL-BAL-2021'!Q774+'DES-TRIAL-BAL-2021'!Q774+'DMP-TRIAL-BAL-2021'!Q774</f>
        <v>0</v>
      </c>
      <c r="Y774" s="529">
        <f>+'NF-KSF-TRIAL-BAL-2021'!R774+'RA-TRIAL-BAL-2021'!R774+'DES-TRIAL-BAL-2021'!R774+'DMP-TRIAL-BAL-2021'!R774</f>
        <v>0</v>
      </c>
      <c r="Z774" s="528">
        <f>+'NF-KSF-TRIAL-BAL-2021'!S774+'RA-TRIAL-BAL-2021'!S774+'DES-TRIAL-BAL-2021'!S774+'DMP-TRIAL-BAL-2021'!S774</f>
        <v>0</v>
      </c>
      <c r="AA774" s="347">
        <f>+'NF-KSF-TRIAL-BAL-2021'!T774+'RA-TRIAL-BAL-2021'!T774+'DES-TRIAL-BAL-2021'!T774+'DMP-TRIAL-BAL-2021'!T774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+'NF-KSF-TRIAL-BAL-2021'!O775+'RA-TRIAL-BAL-2021'!O775+'DES-TRIAL-BAL-2021'!O775+'DMP-TRIAL-BAL-2021'!O775</f>
        <v>0</v>
      </c>
      <c r="W775" s="529">
        <f>+'NF-KSF-TRIAL-BAL-2021'!P775+'RA-TRIAL-BAL-2021'!P775+'DES-TRIAL-BAL-2021'!P775+'DMP-TRIAL-BAL-2021'!P775</f>
        <v>0</v>
      </c>
      <c r="X775" s="528">
        <f>+'NF-KSF-TRIAL-BAL-2021'!Q775+'RA-TRIAL-BAL-2021'!Q775+'DES-TRIAL-BAL-2021'!Q775+'DMP-TRIAL-BAL-2021'!Q775</f>
        <v>0</v>
      </c>
      <c r="Y775" s="529">
        <f>+'NF-KSF-TRIAL-BAL-2021'!R775+'RA-TRIAL-BAL-2021'!R775+'DES-TRIAL-BAL-2021'!R775+'DMP-TRIAL-BAL-2021'!R775</f>
        <v>0</v>
      </c>
      <c r="Z775" s="528">
        <f>+'NF-KSF-TRIAL-BAL-2021'!S775+'RA-TRIAL-BAL-2021'!S775+'DES-TRIAL-BAL-2021'!S775+'DMP-TRIAL-BAL-2021'!S775</f>
        <v>0</v>
      </c>
      <c r="AA775" s="347">
        <f>+'NF-KSF-TRIAL-BAL-2021'!T775+'RA-TRIAL-BAL-2021'!T775+'DES-TRIAL-BAL-2021'!T775+'DMP-TRIAL-BAL-2021'!T775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+'NF-KSF-TRIAL-BAL-2021'!O776+'RA-TRIAL-BAL-2021'!O776+'DES-TRIAL-BAL-2021'!O776+'DMP-TRIAL-BAL-2021'!O776</f>
        <v>0</v>
      </c>
      <c r="W776" s="529">
        <f>+'NF-KSF-TRIAL-BAL-2021'!P776+'RA-TRIAL-BAL-2021'!P776+'DES-TRIAL-BAL-2021'!P776+'DMP-TRIAL-BAL-2021'!P776</f>
        <v>0</v>
      </c>
      <c r="X776" s="528">
        <f>+'NF-KSF-TRIAL-BAL-2021'!Q776+'RA-TRIAL-BAL-2021'!Q776+'DES-TRIAL-BAL-2021'!Q776+'DMP-TRIAL-BAL-2021'!Q776</f>
        <v>0</v>
      </c>
      <c r="Y776" s="529">
        <f>+'NF-KSF-TRIAL-BAL-2021'!R776+'RA-TRIAL-BAL-2021'!R776+'DES-TRIAL-BAL-2021'!R776+'DMP-TRIAL-BAL-2021'!R776</f>
        <v>0</v>
      </c>
      <c r="Z776" s="528">
        <f>+'NF-KSF-TRIAL-BAL-2021'!S776+'RA-TRIAL-BAL-2021'!S776+'DES-TRIAL-BAL-2021'!S776+'DMP-TRIAL-BAL-2021'!S776</f>
        <v>0</v>
      </c>
      <c r="AA776" s="347">
        <f>+'NF-KSF-TRIAL-BAL-2021'!T776+'RA-TRIAL-BAL-2021'!T776+'DES-TRIAL-BAL-2021'!T776+'DMP-TRIAL-BAL-2021'!T776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+'NF-KSF-TRIAL-BAL-2021'!O777+'RA-TRIAL-BAL-2021'!O777+'DES-TRIAL-BAL-2021'!O777+'DMP-TRIAL-BAL-2021'!O777</f>
        <v>0</v>
      </c>
      <c r="W777" s="529">
        <f>+'NF-KSF-TRIAL-BAL-2021'!P777+'RA-TRIAL-BAL-2021'!P777+'DES-TRIAL-BAL-2021'!P777+'DMP-TRIAL-BAL-2021'!P777</f>
        <v>0</v>
      </c>
      <c r="X777" s="528">
        <f>+'NF-KSF-TRIAL-BAL-2021'!Q777+'RA-TRIAL-BAL-2021'!Q777+'DES-TRIAL-BAL-2021'!Q777+'DMP-TRIAL-BAL-2021'!Q777</f>
        <v>0</v>
      </c>
      <c r="Y777" s="529">
        <f>+'NF-KSF-TRIAL-BAL-2021'!R777+'RA-TRIAL-BAL-2021'!R777+'DES-TRIAL-BAL-2021'!R777+'DMP-TRIAL-BAL-2021'!R777</f>
        <v>0</v>
      </c>
      <c r="Z777" s="528">
        <f>+'NF-KSF-TRIAL-BAL-2021'!S777+'RA-TRIAL-BAL-2021'!S777+'DES-TRIAL-BAL-2021'!S777+'DMP-TRIAL-BAL-2021'!S777</f>
        <v>0</v>
      </c>
      <c r="AA777" s="347">
        <f>+'NF-KSF-TRIAL-BAL-2021'!T777+'RA-TRIAL-BAL-2021'!T777+'DES-TRIAL-BAL-2021'!T777+'DMP-TRIAL-BAL-2021'!T777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+'NF-KSF-TRIAL-BAL-2021'!O778+'RA-TRIAL-BAL-2021'!O778+'DES-TRIAL-BAL-2021'!O778+'DMP-TRIAL-BAL-2021'!O778</f>
        <v>0</v>
      </c>
      <c r="W778" s="529">
        <f>+'NF-KSF-TRIAL-BAL-2021'!P778+'RA-TRIAL-BAL-2021'!P778+'DES-TRIAL-BAL-2021'!P778+'DMP-TRIAL-BAL-2021'!P778</f>
        <v>0</v>
      </c>
      <c r="X778" s="528">
        <f>+'NF-KSF-TRIAL-BAL-2021'!Q778+'RA-TRIAL-BAL-2021'!Q778+'DES-TRIAL-BAL-2021'!Q778+'DMP-TRIAL-BAL-2021'!Q778</f>
        <v>0</v>
      </c>
      <c r="Y778" s="529">
        <f>+'NF-KSF-TRIAL-BAL-2021'!R778+'RA-TRIAL-BAL-2021'!R778+'DES-TRIAL-BAL-2021'!R778+'DMP-TRIAL-BAL-2021'!R778</f>
        <v>0</v>
      </c>
      <c r="Z778" s="528">
        <f>+'NF-KSF-TRIAL-BAL-2021'!S778+'RA-TRIAL-BAL-2021'!S778+'DES-TRIAL-BAL-2021'!S778+'DMP-TRIAL-BAL-2021'!S778</f>
        <v>0</v>
      </c>
      <c r="AA778" s="347">
        <f>+'NF-KSF-TRIAL-BAL-2021'!T778+'RA-TRIAL-BAL-2021'!T778+'DES-TRIAL-BAL-2021'!T778+'DMP-TRIAL-BAL-2021'!T778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+'NF-KSF-TRIAL-BAL-2021'!O779+'RA-TRIAL-BAL-2021'!O779+'DES-TRIAL-BAL-2021'!O779+'DMP-TRIAL-BAL-2021'!O779</f>
        <v>0</v>
      </c>
      <c r="W779" s="529">
        <f>+'NF-KSF-TRIAL-BAL-2021'!P779+'RA-TRIAL-BAL-2021'!P779+'DES-TRIAL-BAL-2021'!P779+'DMP-TRIAL-BAL-2021'!P779</f>
        <v>0</v>
      </c>
      <c r="X779" s="528">
        <f>+'NF-KSF-TRIAL-BAL-2021'!Q779+'RA-TRIAL-BAL-2021'!Q779+'DES-TRIAL-BAL-2021'!Q779+'DMP-TRIAL-BAL-2021'!Q779</f>
        <v>0</v>
      </c>
      <c r="Y779" s="529">
        <f>+'NF-KSF-TRIAL-BAL-2021'!R779+'RA-TRIAL-BAL-2021'!R779+'DES-TRIAL-BAL-2021'!R779+'DMP-TRIAL-BAL-2021'!R779</f>
        <v>0</v>
      </c>
      <c r="Z779" s="528">
        <f>+'NF-KSF-TRIAL-BAL-2021'!S779+'RA-TRIAL-BAL-2021'!S779+'DES-TRIAL-BAL-2021'!S779+'DMP-TRIAL-BAL-2021'!S779</f>
        <v>0</v>
      </c>
      <c r="AA779" s="347">
        <f>+'NF-KSF-TRIAL-BAL-2021'!T779+'RA-TRIAL-BAL-2021'!T779+'DES-TRIAL-BAL-2021'!T779+'DMP-TRIAL-BAL-2021'!T779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+'NF-KSF-TRIAL-BAL-2021'!O780+'RA-TRIAL-BAL-2021'!O780+'DES-TRIAL-BAL-2021'!O780+'DMP-TRIAL-BAL-2021'!O780</f>
        <v>0</v>
      </c>
      <c r="W780" s="529">
        <f>+'NF-KSF-TRIAL-BAL-2021'!P780+'RA-TRIAL-BAL-2021'!P780+'DES-TRIAL-BAL-2021'!P780+'DMP-TRIAL-BAL-2021'!P780</f>
        <v>0</v>
      </c>
      <c r="X780" s="528">
        <f>+'NF-KSF-TRIAL-BAL-2021'!Q780+'RA-TRIAL-BAL-2021'!Q780+'DES-TRIAL-BAL-2021'!Q780+'DMP-TRIAL-BAL-2021'!Q780</f>
        <v>0</v>
      </c>
      <c r="Y780" s="529">
        <f>+'NF-KSF-TRIAL-BAL-2021'!R780+'RA-TRIAL-BAL-2021'!R780+'DES-TRIAL-BAL-2021'!R780+'DMP-TRIAL-BAL-2021'!R780</f>
        <v>0</v>
      </c>
      <c r="Z780" s="528">
        <f>+'NF-KSF-TRIAL-BAL-2021'!S780+'RA-TRIAL-BAL-2021'!S780+'DES-TRIAL-BAL-2021'!S780+'DMP-TRIAL-BAL-2021'!S780</f>
        <v>0</v>
      </c>
      <c r="AA780" s="347">
        <f>+'NF-KSF-TRIAL-BAL-2021'!T780+'RA-TRIAL-BAL-2021'!T780+'DES-TRIAL-BAL-2021'!T780+'DMP-TRIAL-BAL-2021'!T780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+'NF-KSF-TRIAL-BAL-2021'!O781+'RA-TRIAL-BAL-2021'!O781+'DES-TRIAL-BAL-2021'!O781+'DMP-TRIAL-BAL-2021'!O781</f>
        <v>0</v>
      </c>
      <c r="W781" s="529">
        <f>+'NF-KSF-TRIAL-BAL-2021'!P781+'RA-TRIAL-BAL-2021'!P781+'DES-TRIAL-BAL-2021'!P781+'DMP-TRIAL-BAL-2021'!P781</f>
        <v>0</v>
      </c>
      <c r="X781" s="528">
        <f>+'NF-KSF-TRIAL-BAL-2021'!Q781+'RA-TRIAL-BAL-2021'!Q781+'DES-TRIAL-BAL-2021'!Q781+'DMP-TRIAL-BAL-2021'!Q781</f>
        <v>0</v>
      </c>
      <c r="Y781" s="529">
        <f>+'NF-KSF-TRIAL-BAL-2021'!R781+'RA-TRIAL-BAL-2021'!R781+'DES-TRIAL-BAL-2021'!R781+'DMP-TRIAL-BAL-2021'!R781</f>
        <v>0</v>
      </c>
      <c r="Z781" s="528">
        <f>+'NF-KSF-TRIAL-BAL-2021'!S781+'RA-TRIAL-BAL-2021'!S781+'DES-TRIAL-BAL-2021'!S781+'DMP-TRIAL-BAL-2021'!S781</f>
        <v>0</v>
      </c>
      <c r="AA781" s="347">
        <f>+'NF-KSF-TRIAL-BAL-2021'!T781+'RA-TRIAL-BAL-2021'!T781+'DES-TRIAL-BAL-2021'!T781+'DMP-TRIAL-BAL-2021'!T781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+'NF-KSF-TRIAL-BAL-2021'!O782+'RA-TRIAL-BAL-2021'!O782+'DES-TRIAL-BAL-2021'!O782+'DMP-TRIAL-BAL-2021'!O782</f>
        <v>0</v>
      </c>
      <c r="W782" s="529">
        <f>+'NF-KSF-TRIAL-BAL-2021'!P782+'RA-TRIAL-BAL-2021'!P782+'DES-TRIAL-BAL-2021'!P782+'DMP-TRIAL-BAL-2021'!P782</f>
        <v>0</v>
      </c>
      <c r="X782" s="528">
        <f>+'NF-KSF-TRIAL-BAL-2021'!Q782+'RA-TRIAL-BAL-2021'!Q782+'DES-TRIAL-BAL-2021'!Q782+'DMP-TRIAL-BAL-2021'!Q782</f>
        <v>0</v>
      </c>
      <c r="Y782" s="529">
        <f>+'NF-KSF-TRIAL-BAL-2021'!R782+'RA-TRIAL-BAL-2021'!R782+'DES-TRIAL-BAL-2021'!R782+'DMP-TRIAL-BAL-2021'!R782</f>
        <v>0</v>
      </c>
      <c r="Z782" s="528">
        <f>+'NF-KSF-TRIAL-BAL-2021'!S782+'RA-TRIAL-BAL-2021'!S782+'DES-TRIAL-BAL-2021'!S782+'DMP-TRIAL-BAL-2021'!S782</f>
        <v>0</v>
      </c>
      <c r="AA782" s="347">
        <f>+'NF-KSF-TRIAL-BAL-2021'!T782+'RA-TRIAL-BAL-2021'!T782+'DES-TRIAL-BAL-2021'!T782+'DMP-TRIAL-BAL-2021'!T782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+'NF-KSF-TRIAL-BAL-2021'!O783+'RA-TRIAL-BAL-2021'!O783+'DES-TRIAL-BAL-2021'!O783+'DMP-TRIAL-BAL-2021'!O783</f>
        <v>0</v>
      </c>
      <c r="W783" s="529">
        <f>+'NF-KSF-TRIAL-BAL-2021'!P783+'RA-TRIAL-BAL-2021'!P783+'DES-TRIAL-BAL-2021'!P783+'DMP-TRIAL-BAL-2021'!P783</f>
        <v>0</v>
      </c>
      <c r="X783" s="528">
        <f>+'NF-KSF-TRIAL-BAL-2021'!Q783+'RA-TRIAL-BAL-2021'!Q783+'DES-TRIAL-BAL-2021'!Q783+'DMP-TRIAL-BAL-2021'!Q783</f>
        <v>0</v>
      </c>
      <c r="Y783" s="529">
        <f>+'NF-KSF-TRIAL-BAL-2021'!R783+'RA-TRIAL-BAL-2021'!R783+'DES-TRIAL-BAL-2021'!R783+'DMP-TRIAL-BAL-2021'!R783</f>
        <v>0</v>
      </c>
      <c r="Z783" s="528">
        <f>+'NF-KSF-TRIAL-BAL-2021'!S783+'RA-TRIAL-BAL-2021'!S783+'DES-TRIAL-BAL-2021'!S783+'DMP-TRIAL-BAL-2021'!S783</f>
        <v>0</v>
      </c>
      <c r="AA783" s="347">
        <f>+'NF-KSF-TRIAL-BAL-2021'!T783+'RA-TRIAL-BAL-2021'!T783+'DES-TRIAL-BAL-2021'!T783+'DMP-TRIAL-BAL-2021'!T783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+'NF-KSF-TRIAL-BAL-2021'!O784+'RA-TRIAL-BAL-2021'!O784+'DES-TRIAL-BAL-2021'!O784+'DMP-TRIAL-BAL-2021'!O784</f>
        <v>0</v>
      </c>
      <c r="W784" s="529">
        <f>+'NF-KSF-TRIAL-BAL-2021'!P784+'RA-TRIAL-BAL-2021'!P784+'DES-TRIAL-BAL-2021'!P784+'DMP-TRIAL-BAL-2021'!P784</f>
        <v>0</v>
      </c>
      <c r="X784" s="528">
        <f>+'NF-KSF-TRIAL-BAL-2021'!Q784+'RA-TRIAL-BAL-2021'!Q784+'DES-TRIAL-BAL-2021'!Q784+'DMP-TRIAL-BAL-2021'!Q784</f>
        <v>0</v>
      </c>
      <c r="Y784" s="529">
        <f>+'NF-KSF-TRIAL-BAL-2021'!R784+'RA-TRIAL-BAL-2021'!R784+'DES-TRIAL-BAL-2021'!R784+'DMP-TRIAL-BAL-2021'!R784</f>
        <v>0</v>
      </c>
      <c r="Z784" s="528">
        <f>+'NF-KSF-TRIAL-BAL-2021'!S784+'RA-TRIAL-BAL-2021'!S784+'DES-TRIAL-BAL-2021'!S784+'DMP-TRIAL-BAL-2021'!S784</f>
        <v>0</v>
      </c>
      <c r="AA784" s="347">
        <f>+'NF-KSF-TRIAL-BAL-2021'!T784+'RA-TRIAL-BAL-2021'!T784+'DES-TRIAL-BAL-2021'!T784+'DMP-TRIAL-BAL-2021'!T784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+'NF-KSF-TRIAL-BAL-2021'!O785+'RA-TRIAL-BAL-2021'!O785+'DES-TRIAL-BAL-2021'!O785+'DMP-TRIAL-BAL-2021'!O785</f>
        <v>0</v>
      </c>
      <c r="W785" s="529">
        <f>+'NF-KSF-TRIAL-BAL-2021'!P785+'RA-TRIAL-BAL-2021'!P785+'DES-TRIAL-BAL-2021'!P785+'DMP-TRIAL-BAL-2021'!P785</f>
        <v>0</v>
      </c>
      <c r="X785" s="528">
        <f>+'NF-KSF-TRIAL-BAL-2021'!Q785+'RA-TRIAL-BAL-2021'!Q785+'DES-TRIAL-BAL-2021'!Q785+'DMP-TRIAL-BAL-2021'!Q785</f>
        <v>0</v>
      </c>
      <c r="Y785" s="529">
        <f>+'NF-KSF-TRIAL-BAL-2021'!R785+'RA-TRIAL-BAL-2021'!R785+'DES-TRIAL-BAL-2021'!R785+'DMP-TRIAL-BAL-2021'!R785</f>
        <v>0</v>
      </c>
      <c r="Z785" s="528">
        <f>+'NF-KSF-TRIAL-BAL-2021'!S785+'RA-TRIAL-BAL-2021'!S785+'DES-TRIAL-BAL-2021'!S785+'DMP-TRIAL-BAL-2021'!S785</f>
        <v>0</v>
      </c>
      <c r="AA785" s="347">
        <f>+'NF-KSF-TRIAL-BAL-2021'!T785+'RA-TRIAL-BAL-2021'!T785+'DES-TRIAL-BAL-2021'!T785+'DMP-TRIAL-BAL-2021'!T785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+'NF-KSF-TRIAL-BAL-2021'!O786+'RA-TRIAL-BAL-2021'!O786+'DES-TRIAL-BAL-2021'!O786+'DMP-TRIAL-BAL-2021'!O786</f>
        <v>0</v>
      </c>
      <c r="W786" s="529">
        <f>+'NF-KSF-TRIAL-BAL-2021'!P786+'RA-TRIAL-BAL-2021'!P786+'DES-TRIAL-BAL-2021'!P786+'DMP-TRIAL-BAL-2021'!P786</f>
        <v>0</v>
      </c>
      <c r="X786" s="528">
        <f>+'NF-KSF-TRIAL-BAL-2021'!Q786+'RA-TRIAL-BAL-2021'!Q786+'DES-TRIAL-BAL-2021'!Q786+'DMP-TRIAL-BAL-2021'!Q786</f>
        <v>0</v>
      </c>
      <c r="Y786" s="529">
        <f>+'NF-KSF-TRIAL-BAL-2021'!R786+'RA-TRIAL-BAL-2021'!R786+'DES-TRIAL-BAL-2021'!R786+'DMP-TRIAL-BAL-2021'!R786</f>
        <v>0</v>
      </c>
      <c r="Z786" s="528">
        <f>+'NF-KSF-TRIAL-BAL-2021'!S786+'RA-TRIAL-BAL-2021'!S786+'DES-TRIAL-BAL-2021'!S786+'DMP-TRIAL-BAL-2021'!S786</f>
        <v>0</v>
      </c>
      <c r="AA786" s="347">
        <f>+'NF-KSF-TRIAL-BAL-2021'!T786+'RA-TRIAL-BAL-2021'!T786+'DES-TRIAL-BAL-2021'!T786+'DMP-TRIAL-BAL-2021'!T786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+'NF-KSF-TRIAL-BAL-2021'!O787+'RA-TRIAL-BAL-2021'!O787+'DES-TRIAL-BAL-2021'!O787+'DMP-TRIAL-BAL-2021'!O787</f>
        <v>0</v>
      </c>
      <c r="W787" s="529">
        <f>+'NF-KSF-TRIAL-BAL-2021'!P787+'RA-TRIAL-BAL-2021'!P787+'DES-TRIAL-BAL-2021'!P787+'DMP-TRIAL-BAL-2021'!P787</f>
        <v>0</v>
      </c>
      <c r="X787" s="528">
        <f>+'NF-KSF-TRIAL-BAL-2021'!Q787+'RA-TRIAL-BAL-2021'!Q787+'DES-TRIAL-BAL-2021'!Q787+'DMP-TRIAL-BAL-2021'!Q787</f>
        <v>0</v>
      </c>
      <c r="Y787" s="529">
        <f>+'NF-KSF-TRIAL-BAL-2021'!R787+'RA-TRIAL-BAL-2021'!R787+'DES-TRIAL-BAL-2021'!R787+'DMP-TRIAL-BAL-2021'!R787</f>
        <v>0</v>
      </c>
      <c r="Z787" s="528">
        <f>+'NF-KSF-TRIAL-BAL-2021'!S787+'RA-TRIAL-BAL-2021'!S787+'DES-TRIAL-BAL-2021'!S787+'DMP-TRIAL-BAL-2021'!S787</f>
        <v>0</v>
      </c>
      <c r="AA787" s="347">
        <f>+'NF-KSF-TRIAL-BAL-2021'!T787+'RA-TRIAL-BAL-2021'!T787+'DES-TRIAL-BAL-2021'!T787+'DMP-TRIAL-BAL-2021'!T787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+'NF-KSF-TRIAL-BAL-2021'!O788+'RA-TRIAL-BAL-2021'!O788+'DES-TRIAL-BAL-2021'!O788+'DMP-TRIAL-BAL-2021'!O788</f>
        <v>0</v>
      </c>
      <c r="W788" s="529">
        <f>+'NF-KSF-TRIAL-BAL-2021'!P788+'RA-TRIAL-BAL-2021'!P788+'DES-TRIAL-BAL-2021'!P788+'DMP-TRIAL-BAL-2021'!P788</f>
        <v>0</v>
      </c>
      <c r="X788" s="528">
        <f>+'NF-KSF-TRIAL-BAL-2021'!Q788+'RA-TRIAL-BAL-2021'!Q788+'DES-TRIAL-BAL-2021'!Q788+'DMP-TRIAL-BAL-2021'!Q788</f>
        <v>0</v>
      </c>
      <c r="Y788" s="529">
        <f>+'NF-KSF-TRIAL-BAL-2021'!R788+'RA-TRIAL-BAL-2021'!R788+'DES-TRIAL-BAL-2021'!R788+'DMP-TRIAL-BAL-2021'!R788</f>
        <v>0</v>
      </c>
      <c r="Z788" s="528">
        <f>+'NF-KSF-TRIAL-BAL-2021'!S788+'RA-TRIAL-BAL-2021'!S788+'DES-TRIAL-BAL-2021'!S788+'DMP-TRIAL-BAL-2021'!S788</f>
        <v>0</v>
      </c>
      <c r="AA788" s="347">
        <f>+'NF-KSF-TRIAL-BAL-2021'!T788+'RA-TRIAL-BAL-2021'!T788+'DES-TRIAL-BAL-2021'!T788+'DMP-TRIAL-BAL-2021'!T788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+'NF-KSF-TRIAL-BAL-2021'!O789+'RA-TRIAL-BAL-2021'!O789+'DES-TRIAL-BAL-2021'!O789+'DMP-TRIAL-BAL-2021'!O789</f>
        <v>0</v>
      </c>
      <c r="W789" s="529">
        <f>+'NF-KSF-TRIAL-BAL-2021'!P789+'RA-TRIAL-BAL-2021'!P789+'DES-TRIAL-BAL-2021'!P789+'DMP-TRIAL-BAL-2021'!P789</f>
        <v>0</v>
      </c>
      <c r="X789" s="528">
        <f>+'NF-KSF-TRIAL-BAL-2021'!Q789+'RA-TRIAL-BAL-2021'!Q789+'DES-TRIAL-BAL-2021'!Q789+'DMP-TRIAL-BAL-2021'!Q789</f>
        <v>0</v>
      </c>
      <c r="Y789" s="529">
        <f>+'NF-KSF-TRIAL-BAL-2021'!R789+'RA-TRIAL-BAL-2021'!R789+'DES-TRIAL-BAL-2021'!R789+'DMP-TRIAL-BAL-2021'!R789</f>
        <v>0</v>
      </c>
      <c r="Z789" s="528">
        <f>+'NF-KSF-TRIAL-BAL-2021'!S789+'RA-TRIAL-BAL-2021'!S789+'DES-TRIAL-BAL-2021'!S789+'DMP-TRIAL-BAL-2021'!S789</f>
        <v>0</v>
      </c>
      <c r="AA789" s="347">
        <f>+'NF-KSF-TRIAL-BAL-2021'!T789+'RA-TRIAL-BAL-2021'!T789+'DES-TRIAL-BAL-2021'!T789+'DMP-TRIAL-BAL-2021'!T789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+'NF-KSF-TRIAL-BAL-2021'!O790+'RA-TRIAL-BAL-2021'!O790+'DES-TRIAL-BAL-2021'!O790+'DMP-TRIAL-BAL-2021'!O790</f>
        <v>0</v>
      </c>
      <c r="W790" s="529">
        <f>+'NF-KSF-TRIAL-BAL-2021'!P790+'RA-TRIAL-BAL-2021'!P790+'DES-TRIAL-BAL-2021'!P790+'DMP-TRIAL-BAL-2021'!P790</f>
        <v>0</v>
      </c>
      <c r="X790" s="528">
        <f>+'NF-KSF-TRIAL-BAL-2021'!Q790+'RA-TRIAL-BAL-2021'!Q790+'DES-TRIAL-BAL-2021'!Q790+'DMP-TRIAL-BAL-2021'!Q790</f>
        <v>0</v>
      </c>
      <c r="Y790" s="529">
        <f>+'NF-KSF-TRIAL-BAL-2021'!R790+'RA-TRIAL-BAL-2021'!R790+'DES-TRIAL-BAL-2021'!R790+'DMP-TRIAL-BAL-2021'!R790</f>
        <v>0</v>
      </c>
      <c r="Z790" s="528">
        <f>+'NF-KSF-TRIAL-BAL-2021'!S790+'RA-TRIAL-BAL-2021'!S790+'DES-TRIAL-BAL-2021'!S790+'DMP-TRIAL-BAL-2021'!S790</f>
        <v>0</v>
      </c>
      <c r="AA790" s="347">
        <f>+'NF-KSF-TRIAL-BAL-2021'!T790+'RA-TRIAL-BAL-2021'!T790+'DES-TRIAL-BAL-2021'!T790+'DMP-TRIAL-BAL-2021'!T790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+'NF-KSF-TRIAL-BAL-2021'!O791+'RA-TRIAL-BAL-2021'!O791+'DES-TRIAL-BAL-2021'!O791+'DMP-TRIAL-BAL-2021'!O791</f>
        <v>0</v>
      </c>
      <c r="W791" s="529">
        <f>+'NF-KSF-TRIAL-BAL-2021'!P791+'RA-TRIAL-BAL-2021'!P791+'DES-TRIAL-BAL-2021'!P791+'DMP-TRIAL-BAL-2021'!P791</f>
        <v>0</v>
      </c>
      <c r="X791" s="528">
        <f>+'NF-KSF-TRIAL-BAL-2021'!Q791+'RA-TRIAL-BAL-2021'!Q791+'DES-TRIAL-BAL-2021'!Q791+'DMP-TRIAL-BAL-2021'!Q791</f>
        <v>0</v>
      </c>
      <c r="Y791" s="529">
        <f>+'NF-KSF-TRIAL-BAL-2021'!R791+'RA-TRIAL-BAL-2021'!R791+'DES-TRIAL-BAL-2021'!R791+'DMP-TRIAL-BAL-2021'!R791</f>
        <v>0</v>
      </c>
      <c r="Z791" s="528">
        <f>+'NF-KSF-TRIAL-BAL-2021'!S791+'RA-TRIAL-BAL-2021'!S791+'DES-TRIAL-BAL-2021'!S791+'DMP-TRIAL-BAL-2021'!S791</f>
        <v>0</v>
      </c>
      <c r="AA791" s="347">
        <f>+'NF-KSF-TRIAL-BAL-2021'!T791+'RA-TRIAL-BAL-2021'!T791+'DES-TRIAL-BAL-2021'!T791+'DMP-TRIAL-BAL-2021'!T791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+'NF-KSF-TRIAL-BAL-2021'!O792+'RA-TRIAL-BAL-2021'!O792+'DES-TRIAL-BAL-2021'!O792+'DMP-TRIAL-BAL-2021'!O792</f>
        <v>0</v>
      </c>
      <c r="W792" s="529">
        <f>+'NF-KSF-TRIAL-BAL-2021'!P792+'RA-TRIAL-BAL-2021'!P792+'DES-TRIAL-BAL-2021'!P792+'DMP-TRIAL-BAL-2021'!P792</f>
        <v>0</v>
      </c>
      <c r="X792" s="528">
        <f>+'NF-KSF-TRIAL-BAL-2021'!Q792+'RA-TRIAL-BAL-2021'!Q792+'DES-TRIAL-BAL-2021'!Q792+'DMP-TRIAL-BAL-2021'!Q792</f>
        <v>0</v>
      </c>
      <c r="Y792" s="529">
        <f>+'NF-KSF-TRIAL-BAL-2021'!R792+'RA-TRIAL-BAL-2021'!R792+'DES-TRIAL-BAL-2021'!R792+'DMP-TRIAL-BAL-2021'!R792</f>
        <v>0</v>
      </c>
      <c r="Z792" s="528">
        <f>+'NF-KSF-TRIAL-BAL-2021'!S792+'RA-TRIAL-BAL-2021'!S792+'DES-TRIAL-BAL-2021'!S792+'DMP-TRIAL-BAL-2021'!S792</f>
        <v>0</v>
      </c>
      <c r="AA792" s="347">
        <f>+'NF-KSF-TRIAL-BAL-2021'!T792+'RA-TRIAL-BAL-2021'!T792+'DES-TRIAL-BAL-2021'!T792+'DMP-TRIAL-BAL-2021'!T792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+'NF-KSF-TRIAL-BAL-2021'!O793+'RA-TRIAL-BAL-2021'!O793+'DES-TRIAL-BAL-2021'!O793+'DMP-TRIAL-BAL-2021'!O793</f>
        <v>0</v>
      </c>
      <c r="W793" s="529">
        <f>+'NF-KSF-TRIAL-BAL-2021'!P793+'RA-TRIAL-BAL-2021'!P793+'DES-TRIAL-BAL-2021'!P793+'DMP-TRIAL-BAL-2021'!P793</f>
        <v>0</v>
      </c>
      <c r="X793" s="528">
        <f>+'NF-KSF-TRIAL-BAL-2021'!Q793+'RA-TRIAL-BAL-2021'!Q793+'DES-TRIAL-BAL-2021'!Q793+'DMP-TRIAL-BAL-2021'!Q793</f>
        <v>0</v>
      </c>
      <c r="Y793" s="529">
        <f>+'NF-KSF-TRIAL-BAL-2021'!R793+'RA-TRIAL-BAL-2021'!R793+'DES-TRIAL-BAL-2021'!R793+'DMP-TRIAL-BAL-2021'!R793</f>
        <v>0</v>
      </c>
      <c r="Z793" s="528">
        <f>+'NF-KSF-TRIAL-BAL-2021'!S793+'RA-TRIAL-BAL-2021'!S793+'DES-TRIAL-BAL-2021'!S793+'DMP-TRIAL-BAL-2021'!S793</f>
        <v>0</v>
      </c>
      <c r="AA793" s="347">
        <f>+'NF-KSF-TRIAL-BAL-2021'!T793+'RA-TRIAL-BAL-2021'!T793+'DES-TRIAL-BAL-2021'!T793+'DMP-TRIAL-BAL-2021'!T793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+'NF-KSF-TRIAL-BAL-2021'!O794+'RA-TRIAL-BAL-2021'!O794+'DES-TRIAL-BAL-2021'!O794+'DMP-TRIAL-BAL-2021'!O794</f>
        <v>0</v>
      </c>
      <c r="W794" s="529">
        <f>+'NF-KSF-TRIAL-BAL-2021'!P794+'RA-TRIAL-BAL-2021'!P794+'DES-TRIAL-BAL-2021'!P794+'DMP-TRIAL-BAL-2021'!P794</f>
        <v>0</v>
      </c>
      <c r="X794" s="528">
        <f>+'NF-KSF-TRIAL-BAL-2021'!Q794+'RA-TRIAL-BAL-2021'!Q794+'DES-TRIAL-BAL-2021'!Q794+'DMP-TRIAL-BAL-2021'!Q794</f>
        <v>0</v>
      </c>
      <c r="Y794" s="529">
        <f>+'NF-KSF-TRIAL-BAL-2021'!R794+'RA-TRIAL-BAL-2021'!R794+'DES-TRIAL-BAL-2021'!R794+'DMP-TRIAL-BAL-2021'!R794</f>
        <v>0</v>
      </c>
      <c r="Z794" s="528">
        <f>+'NF-KSF-TRIAL-BAL-2021'!S794+'RA-TRIAL-BAL-2021'!S794+'DES-TRIAL-BAL-2021'!S794+'DMP-TRIAL-BAL-2021'!S794</f>
        <v>0</v>
      </c>
      <c r="AA794" s="347">
        <f>+'NF-KSF-TRIAL-BAL-2021'!T794+'RA-TRIAL-BAL-2021'!T794+'DES-TRIAL-BAL-2021'!T794+'DMP-TRIAL-BAL-2021'!T794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+'NF-KSF-TRIAL-BAL-2021'!O795+'RA-TRIAL-BAL-2021'!O795+'DES-TRIAL-BAL-2021'!O795+'DMP-TRIAL-BAL-2021'!O795</f>
        <v>0</v>
      </c>
      <c r="W795" s="529">
        <f>+'NF-KSF-TRIAL-BAL-2021'!P795+'RA-TRIAL-BAL-2021'!P795+'DES-TRIAL-BAL-2021'!P795+'DMP-TRIAL-BAL-2021'!P795</f>
        <v>0</v>
      </c>
      <c r="X795" s="528">
        <f>+'NF-KSF-TRIAL-BAL-2021'!Q795+'RA-TRIAL-BAL-2021'!Q795+'DES-TRIAL-BAL-2021'!Q795+'DMP-TRIAL-BAL-2021'!Q795</f>
        <v>0</v>
      </c>
      <c r="Y795" s="529">
        <f>+'NF-KSF-TRIAL-BAL-2021'!R795+'RA-TRIAL-BAL-2021'!R795+'DES-TRIAL-BAL-2021'!R795+'DMP-TRIAL-BAL-2021'!R795</f>
        <v>0</v>
      </c>
      <c r="Z795" s="528">
        <f>+'NF-KSF-TRIAL-BAL-2021'!S795+'RA-TRIAL-BAL-2021'!S795+'DES-TRIAL-BAL-2021'!S795+'DMP-TRIAL-BAL-2021'!S795</f>
        <v>0</v>
      </c>
      <c r="AA795" s="347">
        <f>+'NF-KSF-TRIAL-BAL-2021'!T795+'RA-TRIAL-BAL-2021'!T795+'DES-TRIAL-BAL-2021'!T795+'DMP-TRIAL-BAL-2021'!T795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+'NF-KSF-TRIAL-BAL-2021'!O796+'RA-TRIAL-BAL-2021'!O796+'DES-TRIAL-BAL-2021'!O796+'DMP-TRIAL-BAL-2021'!O796</f>
        <v>0</v>
      </c>
      <c r="W796" s="529">
        <f>+'NF-KSF-TRIAL-BAL-2021'!P796+'RA-TRIAL-BAL-2021'!P796+'DES-TRIAL-BAL-2021'!P796+'DMP-TRIAL-BAL-2021'!P796</f>
        <v>0</v>
      </c>
      <c r="X796" s="528">
        <f>+'NF-KSF-TRIAL-BAL-2021'!Q796+'RA-TRIAL-BAL-2021'!Q796+'DES-TRIAL-BAL-2021'!Q796+'DMP-TRIAL-BAL-2021'!Q796</f>
        <v>0</v>
      </c>
      <c r="Y796" s="529">
        <f>+'NF-KSF-TRIAL-BAL-2021'!R796+'RA-TRIAL-BAL-2021'!R796+'DES-TRIAL-BAL-2021'!R796+'DMP-TRIAL-BAL-2021'!R796</f>
        <v>0</v>
      </c>
      <c r="Z796" s="528">
        <f>+'NF-KSF-TRIAL-BAL-2021'!S796+'RA-TRIAL-BAL-2021'!S796+'DES-TRIAL-BAL-2021'!S796+'DMP-TRIAL-BAL-2021'!S796</f>
        <v>0</v>
      </c>
      <c r="AA796" s="347">
        <f>+'NF-KSF-TRIAL-BAL-2021'!T796+'RA-TRIAL-BAL-2021'!T796+'DES-TRIAL-BAL-2021'!T796+'DMP-TRIAL-BAL-2021'!T796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+'NF-KSF-TRIAL-BAL-2021'!O797+'RA-TRIAL-BAL-2021'!O797+'DES-TRIAL-BAL-2021'!O797+'DMP-TRIAL-BAL-2021'!O797</f>
        <v>0</v>
      </c>
      <c r="W797" s="529">
        <f>+'NF-KSF-TRIAL-BAL-2021'!P797+'RA-TRIAL-BAL-2021'!P797+'DES-TRIAL-BAL-2021'!P797+'DMP-TRIAL-BAL-2021'!P797</f>
        <v>0</v>
      </c>
      <c r="X797" s="528">
        <f>+'NF-KSF-TRIAL-BAL-2021'!Q797+'RA-TRIAL-BAL-2021'!Q797+'DES-TRIAL-BAL-2021'!Q797+'DMP-TRIAL-BAL-2021'!Q797</f>
        <v>0</v>
      </c>
      <c r="Y797" s="529">
        <f>+'NF-KSF-TRIAL-BAL-2021'!R797+'RA-TRIAL-BAL-2021'!R797+'DES-TRIAL-BAL-2021'!R797+'DMP-TRIAL-BAL-2021'!R797</f>
        <v>0</v>
      </c>
      <c r="Z797" s="528">
        <f>+'NF-KSF-TRIAL-BAL-2021'!S797+'RA-TRIAL-BAL-2021'!S797+'DES-TRIAL-BAL-2021'!S797+'DMP-TRIAL-BAL-2021'!S797</f>
        <v>0</v>
      </c>
      <c r="AA797" s="347">
        <f>+'NF-KSF-TRIAL-BAL-2021'!T797+'RA-TRIAL-BAL-2021'!T797+'DES-TRIAL-BAL-2021'!T797+'DMP-TRIAL-BAL-2021'!T797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+'NF-KSF-TRIAL-BAL-2021'!O798+'RA-TRIAL-BAL-2021'!O798+'DES-TRIAL-BAL-2021'!O798+'DMP-TRIAL-BAL-2021'!O798</f>
        <v>0</v>
      </c>
      <c r="W798" s="529">
        <f>+'NF-KSF-TRIAL-BAL-2021'!P798+'RA-TRIAL-BAL-2021'!P798+'DES-TRIAL-BAL-2021'!P798+'DMP-TRIAL-BAL-2021'!P798</f>
        <v>0</v>
      </c>
      <c r="X798" s="528">
        <f>+'NF-KSF-TRIAL-BAL-2021'!Q798+'RA-TRIAL-BAL-2021'!Q798+'DES-TRIAL-BAL-2021'!Q798+'DMP-TRIAL-BAL-2021'!Q798</f>
        <v>0</v>
      </c>
      <c r="Y798" s="529">
        <f>+'NF-KSF-TRIAL-BAL-2021'!R798+'RA-TRIAL-BAL-2021'!R798+'DES-TRIAL-BAL-2021'!R798+'DMP-TRIAL-BAL-2021'!R798</f>
        <v>0</v>
      </c>
      <c r="Z798" s="528">
        <f>+'NF-KSF-TRIAL-BAL-2021'!S798+'RA-TRIAL-BAL-2021'!S798+'DES-TRIAL-BAL-2021'!S798+'DMP-TRIAL-BAL-2021'!S798</f>
        <v>0</v>
      </c>
      <c r="AA798" s="347">
        <f>+'NF-KSF-TRIAL-BAL-2021'!T798+'RA-TRIAL-BAL-2021'!T798+'DES-TRIAL-BAL-2021'!T798+'DMP-TRIAL-BAL-2021'!T798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+'NF-KSF-TRIAL-BAL-2021'!O799+'RA-TRIAL-BAL-2021'!O799+'DES-TRIAL-BAL-2021'!O799+'DMP-TRIAL-BAL-2021'!O799</f>
        <v>0</v>
      </c>
      <c r="W799" s="529">
        <f>+'NF-KSF-TRIAL-BAL-2021'!P799+'RA-TRIAL-BAL-2021'!P799+'DES-TRIAL-BAL-2021'!P799+'DMP-TRIAL-BAL-2021'!P799</f>
        <v>0</v>
      </c>
      <c r="X799" s="528">
        <f>+'NF-KSF-TRIAL-BAL-2021'!Q799+'RA-TRIAL-BAL-2021'!Q799+'DES-TRIAL-BAL-2021'!Q799+'DMP-TRIAL-BAL-2021'!Q799</f>
        <v>0</v>
      </c>
      <c r="Y799" s="529">
        <f>+'NF-KSF-TRIAL-BAL-2021'!R799+'RA-TRIAL-BAL-2021'!R799+'DES-TRIAL-BAL-2021'!R799+'DMP-TRIAL-BAL-2021'!R799</f>
        <v>0</v>
      </c>
      <c r="Z799" s="528">
        <f>+'NF-KSF-TRIAL-BAL-2021'!S799+'RA-TRIAL-BAL-2021'!S799+'DES-TRIAL-BAL-2021'!S799+'DMP-TRIAL-BAL-2021'!S799</f>
        <v>0</v>
      </c>
      <c r="AA799" s="347">
        <f>+'NF-KSF-TRIAL-BAL-2021'!T799+'RA-TRIAL-BAL-2021'!T799+'DES-TRIAL-BAL-2021'!T799+'DMP-TRIAL-BAL-2021'!T799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+'NF-KSF-TRIAL-BAL-2021'!O800+'RA-TRIAL-BAL-2021'!O800+'DES-TRIAL-BAL-2021'!O800+'DMP-TRIAL-BAL-2021'!O800</f>
        <v>0</v>
      </c>
      <c r="W800" s="529">
        <f>+'NF-KSF-TRIAL-BAL-2021'!P800+'RA-TRIAL-BAL-2021'!P800+'DES-TRIAL-BAL-2021'!P800+'DMP-TRIAL-BAL-2021'!P800</f>
        <v>0</v>
      </c>
      <c r="X800" s="528">
        <f>+'NF-KSF-TRIAL-BAL-2021'!Q800+'RA-TRIAL-BAL-2021'!Q800+'DES-TRIAL-BAL-2021'!Q800+'DMP-TRIAL-BAL-2021'!Q800</f>
        <v>0</v>
      </c>
      <c r="Y800" s="529">
        <f>+'NF-KSF-TRIAL-BAL-2021'!R800+'RA-TRIAL-BAL-2021'!R800+'DES-TRIAL-BAL-2021'!R800+'DMP-TRIAL-BAL-2021'!R800</f>
        <v>0</v>
      </c>
      <c r="Z800" s="528">
        <f>+'NF-KSF-TRIAL-BAL-2021'!S800+'RA-TRIAL-BAL-2021'!S800+'DES-TRIAL-BAL-2021'!S800+'DMP-TRIAL-BAL-2021'!S800</f>
        <v>0</v>
      </c>
      <c r="AA800" s="347">
        <f>+'NF-KSF-TRIAL-BAL-2021'!T800+'RA-TRIAL-BAL-2021'!T800+'DES-TRIAL-BAL-2021'!T800+'DMP-TRIAL-BAL-2021'!T800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+'NF-KSF-TRIAL-BAL-2021'!O801+'RA-TRIAL-BAL-2021'!O801+'DES-TRIAL-BAL-2021'!O801+'DMP-TRIAL-BAL-2021'!O801</f>
        <v>0</v>
      </c>
      <c r="W801" s="529">
        <f>+'NF-KSF-TRIAL-BAL-2021'!P801+'RA-TRIAL-BAL-2021'!P801+'DES-TRIAL-BAL-2021'!P801+'DMP-TRIAL-BAL-2021'!P801</f>
        <v>0</v>
      </c>
      <c r="X801" s="528">
        <f>+'NF-KSF-TRIAL-BAL-2021'!Q801+'RA-TRIAL-BAL-2021'!Q801+'DES-TRIAL-BAL-2021'!Q801+'DMP-TRIAL-BAL-2021'!Q801</f>
        <v>0</v>
      </c>
      <c r="Y801" s="529">
        <f>+'NF-KSF-TRIAL-BAL-2021'!R801+'RA-TRIAL-BAL-2021'!R801+'DES-TRIAL-BAL-2021'!R801+'DMP-TRIAL-BAL-2021'!R801</f>
        <v>0</v>
      </c>
      <c r="Z801" s="528">
        <f>+'NF-KSF-TRIAL-BAL-2021'!S801+'RA-TRIAL-BAL-2021'!S801+'DES-TRIAL-BAL-2021'!S801+'DMP-TRIAL-BAL-2021'!S801</f>
        <v>0</v>
      </c>
      <c r="AA801" s="347">
        <f>+'NF-KSF-TRIAL-BAL-2021'!T801+'RA-TRIAL-BAL-2021'!T801+'DES-TRIAL-BAL-2021'!T801+'DMP-TRIAL-BAL-2021'!T801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+'NF-KSF-TRIAL-BAL-2021'!O802+'RA-TRIAL-BAL-2021'!O802+'DES-TRIAL-BAL-2021'!O802+'DMP-TRIAL-BAL-2021'!O802</f>
        <v>0</v>
      </c>
      <c r="W802" s="529">
        <f>+'NF-KSF-TRIAL-BAL-2021'!P802+'RA-TRIAL-BAL-2021'!P802+'DES-TRIAL-BAL-2021'!P802+'DMP-TRIAL-BAL-2021'!P802</f>
        <v>0</v>
      </c>
      <c r="X802" s="528">
        <f>+'NF-KSF-TRIAL-BAL-2021'!Q802+'RA-TRIAL-BAL-2021'!Q802+'DES-TRIAL-BAL-2021'!Q802+'DMP-TRIAL-BAL-2021'!Q802</f>
        <v>0</v>
      </c>
      <c r="Y802" s="529">
        <f>+'NF-KSF-TRIAL-BAL-2021'!R802+'RA-TRIAL-BAL-2021'!R802+'DES-TRIAL-BAL-2021'!R802+'DMP-TRIAL-BAL-2021'!R802</f>
        <v>0</v>
      </c>
      <c r="Z802" s="528">
        <f>+'NF-KSF-TRIAL-BAL-2021'!S802+'RA-TRIAL-BAL-2021'!S802+'DES-TRIAL-BAL-2021'!S802+'DMP-TRIAL-BAL-2021'!S802</f>
        <v>0</v>
      </c>
      <c r="AA802" s="347">
        <f>+'NF-KSF-TRIAL-BAL-2021'!T802+'RA-TRIAL-BAL-2021'!T802+'DES-TRIAL-BAL-2021'!T802+'DMP-TRIAL-BAL-2021'!T802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+'NF-KSF-TRIAL-BAL-2021'!O803+'RA-TRIAL-BAL-2021'!O803+'DES-TRIAL-BAL-2021'!O803+'DMP-TRIAL-BAL-2021'!O803</f>
        <v>0</v>
      </c>
      <c r="W803" s="529">
        <f>+'NF-KSF-TRIAL-BAL-2021'!P803+'RA-TRIAL-BAL-2021'!P803+'DES-TRIAL-BAL-2021'!P803+'DMP-TRIAL-BAL-2021'!P803</f>
        <v>0</v>
      </c>
      <c r="X803" s="528">
        <f>+'NF-KSF-TRIAL-BAL-2021'!Q803+'RA-TRIAL-BAL-2021'!Q803+'DES-TRIAL-BAL-2021'!Q803+'DMP-TRIAL-BAL-2021'!Q803</f>
        <v>0</v>
      </c>
      <c r="Y803" s="529">
        <f>+'NF-KSF-TRIAL-BAL-2021'!R803+'RA-TRIAL-BAL-2021'!R803+'DES-TRIAL-BAL-2021'!R803+'DMP-TRIAL-BAL-2021'!R803</f>
        <v>0</v>
      </c>
      <c r="Z803" s="528">
        <f>+'NF-KSF-TRIAL-BAL-2021'!S803+'RA-TRIAL-BAL-2021'!S803+'DES-TRIAL-BAL-2021'!S803+'DMP-TRIAL-BAL-2021'!S803</f>
        <v>0</v>
      </c>
      <c r="AA803" s="347">
        <f>+'NF-KSF-TRIAL-BAL-2021'!T803+'RA-TRIAL-BAL-2021'!T803+'DES-TRIAL-BAL-2021'!T803+'DMP-TRIAL-BAL-2021'!T803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+'NF-KSF-TRIAL-BAL-2021'!O804+'RA-TRIAL-BAL-2021'!O804+'DES-TRIAL-BAL-2021'!O804+'DMP-TRIAL-BAL-2021'!O804</f>
        <v>0</v>
      </c>
      <c r="W804" s="529">
        <f>+'NF-KSF-TRIAL-BAL-2021'!P804+'RA-TRIAL-BAL-2021'!P804+'DES-TRIAL-BAL-2021'!P804+'DMP-TRIAL-BAL-2021'!P804</f>
        <v>0</v>
      </c>
      <c r="X804" s="528">
        <f>+'NF-KSF-TRIAL-BAL-2021'!Q804+'RA-TRIAL-BAL-2021'!Q804+'DES-TRIAL-BAL-2021'!Q804+'DMP-TRIAL-BAL-2021'!Q804</f>
        <v>0</v>
      </c>
      <c r="Y804" s="529">
        <f>+'NF-KSF-TRIAL-BAL-2021'!R804+'RA-TRIAL-BAL-2021'!R804+'DES-TRIAL-BAL-2021'!R804+'DMP-TRIAL-BAL-2021'!R804</f>
        <v>0</v>
      </c>
      <c r="Z804" s="528">
        <f>+'NF-KSF-TRIAL-BAL-2021'!S804+'RA-TRIAL-BAL-2021'!S804+'DES-TRIAL-BAL-2021'!S804+'DMP-TRIAL-BAL-2021'!S804</f>
        <v>0</v>
      </c>
      <c r="AA804" s="347">
        <f>+'NF-KSF-TRIAL-BAL-2021'!T804+'RA-TRIAL-BAL-2021'!T804+'DES-TRIAL-BAL-2021'!T804+'DMP-TRIAL-BAL-2021'!T804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+'NF-KSF-TRIAL-BAL-2021'!O805+'RA-TRIAL-BAL-2021'!O805+'DES-TRIAL-BAL-2021'!O805+'DMP-TRIAL-BAL-2021'!O805</f>
        <v>0</v>
      </c>
      <c r="W805" s="529">
        <f>+'NF-KSF-TRIAL-BAL-2021'!P805+'RA-TRIAL-BAL-2021'!P805+'DES-TRIAL-BAL-2021'!P805+'DMP-TRIAL-BAL-2021'!P805</f>
        <v>0</v>
      </c>
      <c r="X805" s="528">
        <f>+'NF-KSF-TRIAL-BAL-2021'!Q805+'RA-TRIAL-BAL-2021'!Q805+'DES-TRIAL-BAL-2021'!Q805+'DMP-TRIAL-BAL-2021'!Q805</f>
        <v>0</v>
      </c>
      <c r="Y805" s="529">
        <f>+'NF-KSF-TRIAL-BAL-2021'!R805+'RA-TRIAL-BAL-2021'!R805+'DES-TRIAL-BAL-2021'!R805+'DMP-TRIAL-BAL-2021'!R805</f>
        <v>0</v>
      </c>
      <c r="Z805" s="528">
        <f>+'NF-KSF-TRIAL-BAL-2021'!S805+'RA-TRIAL-BAL-2021'!S805+'DES-TRIAL-BAL-2021'!S805+'DMP-TRIAL-BAL-2021'!S805</f>
        <v>0</v>
      </c>
      <c r="AA805" s="347">
        <f>+'NF-KSF-TRIAL-BAL-2021'!T805+'RA-TRIAL-BAL-2021'!T805+'DES-TRIAL-BAL-2021'!T805+'DMP-TRIAL-BAL-2021'!T805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+'NF-KSF-TRIAL-BAL-2021'!O806+'RA-TRIAL-BAL-2021'!O806+'DES-TRIAL-BAL-2021'!O806+'DMP-TRIAL-BAL-2021'!O806</f>
        <v>0</v>
      </c>
      <c r="W806" s="529">
        <f>+'NF-KSF-TRIAL-BAL-2021'!P806+'RA-TRIAL-BAL-2021'!P806+'DES-TRIAL-BAL-2021'!P806+'DMP-TRIAL-BAL-2021'!P806</f>
        <v>0</v>
      </c>
      <c r="X806" s="528">
        <f>+'NF-KSF-TRIAL-BAL-2021'!Q806+'RA-TRIAL-BAL-2021'!Q806+'DES-TRIAL-BAL-2021'!Q806+'DMP-TRIAL-BAL-2021'!Q806</f>
        <v>0</v>
      </c>
      <c r="Y806" s="529">
        <f>+'NF-KSF-TRIAL-BAL-2021'!R806+'RA-TRIAL-BAL-2021'!R806+'DES-TRIAL-BAL-2021'!R806+'DMP-TRIAL-BAL-2021'!R806</f>
        <v>0</v>
      </c>
      <c r="Z806" s="528">
        <f>+'NF-KSF-TRIAL-BAL-2021'!S806+'RA-TRIAL-BAL-2021'!S806+'DES-TRIAL-BAL-2021'!S806+'DMP-TRIAL-BAL-2021'!S806</f>
        <v>0</v>
      </c>
      <c r="AA806" s="347">
        <f>+'NF-KSF-TRIAL-BAL-2021'!T806+'RA-TRIAL-BAL-2021'!T806+'DES-TRIAL-BAL-2021'!T806+'DMP-TRIAL-BAL-2021'!T806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+'NF-KSF-TRIAL-BAL-2021'!O807+'RA-TRIAL-BAL-2021'!O807+'DES-TRIAL-BAL-2021'!O807+'DMP-TRIAL-BAL-2021'!O807</f>
        <v>0</v>
      </c>
      <c r="W807" s="529">
        <f>+'NF-KSF-TRIAL-BAL-2021'!P807+'RA-TRIAL-BAL-2021'!P807+'DES-TRIAL-BAL-2021'!P807+'DMP-TRIAL-BAL-2021'!P807</f>
        <v>0</v>
      </c>
      <c r="X807" s="528">
        <f>+'NF-KSF-TRIAL-BAL-2021'!Q807+'RA-TRIAL-BAL-2021'!Q807+'DES-TRIAL-BAL-2021'!Q807+'DMP-TRIAL-BAL-2021'!Q807</f>
        <v>0</v>
      </c>
      <c r="Y807" s="529">
        <f>+'NF-KSF-TRIAL-BAL-2021'!R807+'RA-TRIAL-BAL-2021'!R807+'DES-TRIAL-BAL-2021'!R807+'DMP-TRIAL-BAL-2021'!R807</f>
        <v>0</v>
      </c>
      <c r="Z807" s="528">
        <f>+'NF-KSF-TRIAL-BAL-2021'!S807+'RA-TRIAL-BAL-2021'!S807+'DES-TRIAL-BAL-2021'!S807+'DMP-TRIAL-BAL-2021'!S807</f>
        <v>0</v>
      </c>
      <c r="AA807" s="347">
        <f>+'NF-KSF-TRIAL-BAL-2021'!T807+'RA-TRIAL-BAL-2021'!T807+'DES-TRIAL-BAL-2021'!T807+'DMP-TRIAL-BAL-2021'!T807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+'NF-KSF-TRIAL-BAL-2021'!O808+'RA-TRIAL-BAL-2021'!O808+'DES-TRIAL-BAL-2021'!O808+'DMP-TRIAL-BAL-2021'!O808</f>
        <v>0</v>
      </c>
      <c r="W808" s="529">
        <f>+'NF-KSF-TRIAL-BAL-2021'!P808+'RA-TRIAL-BAL-2021'!P808+'DES-TRIAL-BAL-2021'!P808+'DMP-TRIAL-BAL-2021'!P808</f>
        <v>0</v>
      </c>
      <c r="X808" s="528">
        <f>+'NF-KSF-TRIAL-BAL-2021'!Q808+'RA-TRIAL-BAL-2021'!Q808+'DES-TRIAL-BAL-2021'!Q808+'DMP-TRIAL-BAL-2021'!Q808</f>
        <v>0</v>
      </c>
      <c r="Y808" s="529">
        <f>+'NF-KSF-TRIAL-BAL-2021'!R808+'RA-TRIAL-BAL-2021'!R808+'DES-TRIAL-BAL-2021'!R808+'DMP-TRIAL-BAL-2021'!R808</f>
        <v>0</v>
      </c>
      <c r="Z808" s="528">
        <f>+'NF-KSF-TRIAL-BAL-2021'!S808+'RA-TRIAL-BAL-2021'!S808+'DES-TRIAL-BAL-2021'!S808+'DMP-TRIAL-BAL-2021'!S808</f>
        <v>0</v>
      </c>
      <c r="AA808" s="347">
        <f>+'NF-KSF-TRIAL-BAL-2021'!T808+'RA-TRIAL-BAL-2021'!T808+'DES-TRIAL-BAL-2021'!T808+'DMP-TRIAL-BAL-2021'!T808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+'NF-KSF-TRIAL-BAL-2021'!O809+'RA-TRIAL-BAL-2021'!O809+'DES-TRIAL-BAL-2021'!O809+'DMP-TRIAL-BAL-2021'!O809</f>
        <v>0</v>
      </c>
      <c r="W809" s="529">
        <f>+'NF-KSF-TRIAL-BAL-2021'!P809+'RA-TRIAL-BAL-2021'!P809+'DES-TRIAL-BAL-2021'!P809+'DMP-TRIAL-BAL-2021'!P809</f>
        <v>0</v>
      </c>
      <c r="X809" s="528">
        <f>+'NF-KSF-TRIAL-BAL-2021'!Q809+'RA-TRIAL-BAL-2021'!Q809+'DES-TRIAL-BAL-2021'!Q809+'DMP-TRIAL-BAL-2021'!Q809</f>
        <v>0</v>
      </c>
      <c r="Y809" s="529">
        <f>+'NF-KSF-TRIAL-BAL-2021'!R809+'RA-TRIAL-BAL-2021'!R809+'DES-TRIAL-BAL-2021'!R809+'DMP-TRIAL-BAL-2021'!R809</f>
        <v>0</v>
      </c>
      <c r="Z809" s="528">
        <f>+'NF-KSF-TRIAL-BAL-2021'!S809+'RA-TRIAL-BAL-2021'!S809+'DES-TRIAL-BAL-2021'!S809+'DMP-TRIAL-BAL-2021'!S809</f>
        <v>0</v>
      </c>
      <c r="AA809" s="347">
        <f>+'NF-KSF-TRIAL-BAL-2021'!T809+'RA-TRIAL-BAL-2021'!T809+'DES-TRIAL-BAL-2021'!T809+'DMP-TRIAL-BAL-2021'!T809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+'NF-KSF-TRIAL-BAL-2021'!O810+'RA-TRIAL-BAL-2021'!O810+'DES-TRIAL-BAL-2021'!O810+'DMP-TRIAL-BAL-2021'!O810</f>
        <v>0</v>
      </c>
      <c r="W810" s="529">
        <f>+'NF-KSF-TRIAL-BAL-2021'!P810+'RA-TRIAL-BAL-2021'!P810+'DES-TRIAL-BAL-2021'!P810+'DMP-TRIAL-BAL-2021'!P810</f>
        <v>0</v>
      </c>
      <c r="X810" s="528">
        <f>+'NF-KSF-TRIAL-BAL-2021'!Q810+'RA-TRIAL-BAL-2021'!Q810+'DES-TRIAL-BAL-2021'!Q810+'DMP-TRIAL-BAL-2021'!Q810</f>
        <v>0</v>
      </c>
      <c r="Y810" s="529">
        <f>+'NF-KSF-TRIAL-BAL-2021'!R810+'RA-TRIAL-BAL-2021'!R810+'DES-TRIAL-BAL-2021'!R810+'DMP-TRIAL-BAL-2021'!R810</f>
        <v>0</v>
      </c>
      <c r="Z810" s="528">
        <f>+'NF-KSF-TRIAL-BAL-2021'!S810+'RA-TRIAL-BAL-2021'!S810+'DES-TRIAL-BAL-2021'!S810+'DMP-TRIAL-BAL-2021'!S810</f>
        <v>0</v>
      </c>
      <c r="AA810" s="347">
        <f>+'NF-KSF-TRIAL-BAL-2021'!T810+'RA-TRIAL-BAL-2021'!T810+'DES-TRIAL-BAL-2021'!T810+'DMP-TRIAL-BAL-2021'!T810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+'NF-KSF-TRIAL-BAL-2021'!O811+'RA-TRIAL-BAL-2021'!O811+'DES-TRIAL-BAL-2021'!O811+'DMP-TRIAL-BAL-2021'!O811</f>
        <v>0</v>
      </c>
      <c r="W811" s="529">
        <f>+'NF-KSF-TRIAL-BAL-2021'!P811+'RA-TRIAL-BAL-2021'!P811+'DES-TRIAL-BAL-2021'!P811+'DMP-TRIAL-BAL-2021'!P811</f>
        <v>0</v>
      </c>
      <c r="X811" s="528">
        <f>+'NF-KSF-TRIAL-BAL-2021'!Q811+'RA-TRIAL-BAL-2021'!Q811+'DES-TRIAL-BAL-2021'!Q811+'DMP-TRIAL-BAL-2021'!Q811</f>
        <v>0</v>
      </c>
      <c r="Y811" s="529">
        <f>+'NF-KSF-TRIAL-BAL-2021'!R811+'RA-TRIAL-BAL-2021'!R811+'DES-TRIAL-BAL-2021'!R811+'DMP-TRIAL-BAL-2021'!R811</f>
        <v>0</v>
      </c>
      <c r="Z811" s="528">
        <f>+'NF-KSF-TRIAL-BAL-2021'!S811+'RA-TRIAL-BAL-2021'!S811+'DES-TRIAL-BAL-2021'!S811+'DMP-TRIAL-BAL-2021'!S811</f>
        <v>0</v>
      </c>
      <c r="AA811" s="347">
        <f>+'NF-KSF-TRIAL-BAL-2021'!T811+'RA-TRIAL-BAL-2021'!T811+'DES-TRIAL-BAL-2021'!T811+'DMP-TRIAL-BAL-2021'!T811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+'NF-KSF-TRIAL-BAL-2021'!O812+'RA-TRIAL-BAL-2021'!O812+'DES-TRIAL-BAL-2021'!O812+'DMP-TRIAL-BAL-2021'!O812</f>
        <v>0</v>
      </c>
      <c r="W812" s="529">
        <f>+'NF-KSF-TRIAL-BAL-2021'!P812+'RA-TRIAL-BAL-2021'!P812+'DES-TRIAL-BAL-2021'!P812+'DMP-TRIAL-BAL-2021'!P812</f>
        <v>0</v>
      </c>
      <c r="X812" s="528">
        <f>+'NF-KSF-TRIAL-BAL-2021'!Q812+'RA-TRIAL-BAL-2021'!Q812+'DES-TRIAL-BAL-2021'!Q812+'DMP-TRIAL-BAL-2021'!Q812</f>
        <v>0</v>
      </c>
      <c r="Y812" s="529">
        <f>+'NF-KSF-TRIAL-BAL-2021'!R812+'RA-TRIAL-BAL-2021'!R812+'DES-TRIAL-BAL-2021'!R812+'DMP-TRIAL-BAL-2021'!R812</f>
        <v>0</v>
      </c>
      <c r="Z812" s="528">
        <f>+'NF-KSF-TRIAL-BAL-2021'!S812+'RA-TRIAL-BAL-2021'!S812+'DES-TRIAL-BAL-2021'!S812+'DMP-TRIAL-BAL-2021'!S812</f>
        <v>0</v>
      </c>
      <c r="AA812" s="347">
        <f>+'NF-KSF-TRIAL-BAL-2021'!T812+'RA-TRIAL-BAL-2021'!T812+'DES-TRIAL-BAL-2021'!T812+'DMP-TRIAL-BAL-2021'!T812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+'NF-KSF-TRIAL-BAL-2021'!O813+'RA-TRIAL-BAL-2021'!O813+'DES-TRIAL-BAL-2021'!O813+'DMP-TRIAL-BAL-2021'!O813</f>
        <v>0</v>
      </c>
      <c r="W813" s="529">
        <f>+'NF-KSF-TRIAL-BAL-2021'!P813+'RA-TRIAL-BAL-2021'!P813+'DES-TRIAL-BAL-2021'!P813+'DMP-TRIAL-BAL-2021'!P813</f>
        <v>0</v>
      </c>
      <c r="X813" s="528">
        <f>+'NF-KSF-TRIAL-BAL-2021'!Q813+'RA-TRIAL-BAL-2021'!Q813+'DES-TRIAL-BAL-2021'!Q813+'DMP-TRIAL-BAL-2021'!Q813</f>
        <v>0</v>
      </c>
      <c r="Y813" s="529">
        <f>+'NF-KSF-TRIAL-BAL-2021'!R813+'RA-TRIAL-BAL-2021'!R813+'DES-TRIAL-BAL-2021'!R813+'DMP-TRIAL-BAL-2021'!R813</f>
        <v>0</v>
      </c>
      <c r="Z813" s="528">
        <f>+'NF-KSF-TRIAL-BAL-2021'!S813+'RA-TRIAL-BAL-2021'!S813+'DES-TRIAL-BAL-2021'!S813+'DMP-TRIAL-BAL-2021'!S813</f>
        <v>0</v>
      </c>
      <c r="AA813" s="347">
        <f>+'NF-KSF-TRIAL-BAL-2021'!T813+'RA-TRIAL-BAL-2021'!T813+'DES-TRIAL-BAL-2021'!T813+'DMP-TRIAL-BAL-2021'!T813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+'NF-KSF-TRIAL-BAL-2021'!O814+'RA-TRIAL-BAL-2021'!O814+'DES-TRIAL-BAL-2021'!O814+'DMP-TRIAL-BAL-2021'!O814</f>
        <v>0</v>
      </c>
      <c r="W814" s="529">
        <f>+'NF-KSF-TRIAL-BAL-2021'!P814+'RA-TRIAL-BAL-2021'!P814+'DES-TRIAL-BAL-2021'!P814+'DMP-TRIAL-BAL-2021'!P814</f>
        <v>0</v>
      </c>
      <c r="X814" s="528">
        <f>+'NF-KSF-TRIAL-BAL-2021'!Q814+'RA-TRIAL-BAL-2021'!Q814+'DES-TRIAL-BAL-2021'!Q814+'DMP-TRIAL-BAL-2021'!Q814</f>
        <v>0</v>
      </c>
      <c r="Y814" s="529">
        <f>+'NF-KSF-TRIAL-BAL-2021'!R814+'RA-TRIAL-BAL-2021'!R814+'DES-TRIAL-BAL-2021'!R814+'DMP-TRIAL-BAL-2021'!R814</f>
        <v>0</v>
      </c>
      <c r="Z814" s="528">
        <f>+'NF-KSF-TRIAL-BAL-2021'!S814+'RA-TRIAL-BAL-2021'!S814+'DES-TRIAL-BAL-2021'!S814+'DMP-TRIAL-BAL-2021'!S814</f>
        <v>0</v>
      </c>
      <c r="AA814" s="347">
        <f>+'NF-KSF-TRIAL-BAL-2021'!T814+'RA-TRIAL-BAL-2021'!T814+'DES-TRIAL-BAL-2021'!T814+'DMP-TRIAL-BAL-2021'!T814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+'NF-KSF-TRIAL-BAL-2021'!O815+'RA-TRIAL-BAL-2021'!O815+'DES-TRIAL-BAL-2021'!O815+'DMP-TRIAL-BAL-2021'!O815</f>
        <v>0</v>
      </c>
      <c r="W815" s="529">
        <f>+'NF-KSF-TRIAL-BAL-2021'!P815+'RA-TRIAL-BAL-2021'!P815+'DES-TRIAL-BAL-2021'!P815+'DMP-TRIAL-BAL-2021'!P815</f>
        <v>0</v>
      </c>
      <c r="X815" s="528">
        <f>+'NF-KSF-TRIAL-BAL-2021'!Q815+'RA-TRIAL-BAL-2021'!Q815+'DES-TRIAL-BAL-2021'!Q815+'DMP-TRIAL-BAL-2021'!Q815</f>
        <v>0</v>
      </c>
      <c r="Y815" s="529">
        <f>+'NF-KSF-TRIAL-BAL-2021'!R815+'RA-TRIAL-BAL-2021'!R815+'DES-TRIAL-BAL-2021'!R815+'DMP-TRIAL-BAL-2021'!R815</f>
        <v>0</v>
      </c>
      <c r="Z815" s="528">
        <f>+'NF-KSF-TRIAL-BAL-2021'!S815+'RA-TRIAL-BAL-2021'!S815+'DES-TRIAL-BAL-2021'!S815+'DMP-TRIAL-BAL-2021'!S815</f>
        <v>0</v>
      </c>
      <c r="AA815" s="347">
        <f>+'NF-KSF-TRIAL-BAL-2021'!T815+'RA-TRIAL-BAL-2021'!T815+'DES-TRIAL-BAL-2021'!T815+'DMP-TRIAL-BAL-2021'!T815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+'NF-KSF-TRIAL-BAL-2021'!O816+'RA-TRIAL-BAL-2021'!O816+'DES-TRIAL-BAL-2021'!O816+'DMP-TRIAL-BAL-2021'!O816</f>
        <v>0</v>
      </c>
      <c r="W816" s="529">
        <f>+'NF-KSF-TRIAL-BAL-2021'!P816+'RA-TRIAL-BAL-2021'!P816+'DES-TRIAL-BAL-2021'!P816+'DMP-TRIAL-BAL-2021'!P816</f>
        <v>0</v>
      </c>
      <c r="X816" s="528">
        <f>+'NF-KSF-TRIAL-BAL-2021'!Q816+'RA-TRIAL-BAL-2021'!Q816+'DES-TRIAL-BAL-2021'!Q816+'DMP-TRIAL-BAL-2021'!Q816</f>
        <v>0</v>
      </c>
      <c r="Y816" s="529">
        <f>+'NF-KSF-TRIAL-BAL-2021'!R816+'RA-TRIAL-BAL-2021'!R816+'DES-TRIAL-BAL-2021'!R816+'DMP-TRIAL-BAL-2021'!R816</f>
        <v>0</v>
      </c>
      <c r="Z816" s="528">
        <f>+'NF-KSF-TRIAL-BAL-2021'!S816+'RA-TRIAL-BAL-2021'!S816+'DES-TRIAL-BAL-2021'!S816+'DMP-TRIAL-BAL-2021'!S816</f>
        <v>0</v>
      </c>
      <c r="AA816" s="347">
        <f>+'NF-KSF-TRIAL-BAL-2021'!T816+'RA-TRIAL-BAL-2021'!T816+'DES-TRIAL-BAL-2021'!T816+'DMP-TRIAL-BAL-2021'!T816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+'NF-KSF-TRIAL-BAL-2021'!O817+'RA-TRIAL-BAL-2021'!O817+'DES-TRIAL-BAL-2021'!O817+'DMP-TRIAL-BAL-2021'!O817</f>
        <v>0</v>
      </c>
      <c r="W817" s="529">
        <f>+'NF-KSF-TRIAL-BAL-2021'!P817+'RA-TRIAL-BAL-2021'!P817+'DES-TRIAL-BAL-2021'!P817+'DMP-TRIAL-BAL-2021'!P817</f>
        <v>0</v>
      </c>
      <c r="X817" s="528">
        <f>+'NF-KSF-TRIAL-BAL-2021'!Q817+'RA-TRIAL-BAL-2021'!Q817+'DES-TRIAL-BAL-2021'!Q817+'DMP-TRIAL-BAL-2021'!Q817</f>
        <v>0</v>
      </c>
      <c r="Y817" s="529">
        <f>+'NF-KSF-TRIAL-BAL-2021'!R817+'RA-TRIAL-BAL-2021'!R817+'DES-TRIAL-BAL-2021'!R817+'DMP-TRIAL-BAL-2021'!R817</f>
        <v>0</v>
      </c>
      <c r="Z817" s="528">
        <f>+'NF-KSF-TRIAL-BAL-2021'!S817+'RA-TRIAL-BAL-2021'!S817+'DES-TRIAL-BAL-2021'!S817+'DMP-TRIAL-BAL-2021'!S817</f>
        <v>0</v>
      </c>
      <c r="AA817" s="347">
        <f>+'NF-KSF-TRIAL-BAL-2021'!T817+'RA-TRIAL-BAL-2021'!T817+'DES-TRIAL-BAL-2021'!T817+'DMP-TRIAL-BAL-2021'!T817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+'NF-KSF-TRIAL-BAL-2021'!O818+'RA-TRIAL-BAL-2021'!O818+'DES-TRIAL-BAL-2021'!O818+'DMP-TRIAL-BAL-2021'!O818</f>
        <v>0</v>
      </c>
      <c r="W818" s="529">
        <f>+'NF-KSF-TRIAL-BAL-2021'!P818+'RA-TRIAL-BAL-2021'!P818+'DES-TRIAL-BAL-2021'!P818+'DMP-TRIAL-BAL-2021'!P818</f>
        <v>0</v>
      </c>
      <c r="X818" s="528">
        <f>+'NF-KSF-TRIAL-BAL-2021'!Q818+'RA-TRIAL-BAL-2021'!Q818+'DES-TRIAL-BAL-2021'!Q818+'DMP-TRIAL-BAL-2021'!Q818</f>
        <v>0</v>
      </c>
      <c r="Y818" s="529">
        <f>+'NF-KSF-TRIAL-BAL-2021'!R818+'RA-TRIAL-BAL-2021'!R818+'DES-TRIAL-BAL-2021'!R818+'DMP-TRIAL-BAL-2021'!R818</f>
        <v>0</v>
      </c>
      <c r="Z818" s="528">
        <f>+'NF-KSF-TRIAL-BAL-2021'!S818+'RA-TRIAL-BAL-2021'!S818+'DES-TRIAL-BAL-2021'!S818+'DMP-TRIAL-BAL-2021'!S818</f>
        <v>0</v>
      </c>
      <c r="AA818" s="347">
        <f>+'NF-KSF-TRIAL-BAL-2021'!T818+'RA-TRIAL-BAL-2021'!T818+'DES-TRIAL-BAL-2021'!T818+'DMP-TRIAL-BAL-2021'!T818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+'NF-KSF-TRIAL-BAL-2021'!O819+'RA-TRIAL-BAL-2021'!O819+'DES-TRIAL-BAL-2021'!O819+'DMP-TRIAL-BAL-2021'!O819</f>
        <v>0</v>
      </c>
      <c r="W819" s="529">
        <f>+'NF-KSF-TRIAL-BAL-2021'!P819+'RA-TRIAL-BAL-2021'!P819+'DES-TRIAL-BAL-2021'!P819+'DMP-TRIAL-BAL-2021'!P819</f>
        <v>0</v>
      </c>
      <c r="X819" s="528">
        <f>+'NF-KSF-TRIAL-BAL-2021'!Q819+'RA-TRIAL-BAL-2021'!Q819+'DES-TRIAL-BAL-2021'!Q819+'DMP-TRIAL-BAL-2021'!Q819</f>
        <v>0</v>
      </c>
      <c r="Y819" s="529">
        <f>+'NF-KSF-TRIAL-BAL-2021'!R819+'RA-TRIAL-BAL-2021'!R819+'DES-TRIAL-BAL-2021'!R819+'DMP-TRIAL-BAL-2021'!R819</f>
        <v>0</v>
      </c>
      <c r="Z819" s="528">
        <f>+'NF-KSF-TRIAL-BAL-2021'!S819+'RA-TRIAL-BAL-2021'!S819+'DES-TRIAL-BAL-2021'!S819+'DMP-TRIAL-BAL-2021'!S819</f>
        <v>0</v>
      </c>
      <c r="AA819" s="347">
        <f>+'NF-KSF-TRIAL-BAL-2021'!T819+'RA-TRIAL-BAL-2021'!T819+'DES-TRIAL-BAL-2021'!T819+'DMP-TRIAL-BAL-2021'!T819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+'NF-KSF-TRIAL-BAL-2021'!O820+'RA-TRIAL-BAL-2021'!O820+'DES-TRIAL-BAL-2021'!O820+'DMP-TRIAL-BAL-2021'!O820</f>
        <v>0</v>
      </c>
      <c r="W820" s="529">
        <f>+'NF-KSF-TRIAL-BAL-2021'!P820+'RA-TRIAL-BAL-2021'!P820+'DES-TRIAL-BAL-2021'!P820+'DMP-TRIAL-BAL-2021'!P820</f>
        <v>0</v>
      </c>
      <c r="X820" s="528">
        <f>+'NF-KSF-TRIAL-BAL-2021'!Q820+'RA-TRIAL-BAL-2021'!Q820+'DES-TRIAL-BAL-2021'!Q820+'DMP-TRIAL-BAL-2021'!Q820</f>
        <v>0</v>
      </c>
      <c r="Y820" s="529">
        <f>+'NF-KSF-TRIAL-BAL-2021'!R820+'RA-TRIAL-BAL-2021'!R820+'DES-TRIAL-BAL-2021'!R820+'DMP-TRIAL-BAL-2021'!R820</f>
        <v>0</v>
      </c>
      <c r="Z820" s="528">
        <f>+'NF-KSF-TRIAL-BAL-2021'!S820+'RA-TRIAL-BAL-2021'!S820+'DES-TRIAL-BAL-2021'!S820+'DMP-TRIAL-BAL-2021'!S820</f>
        <v>0</v>
      </c>
      <c r="AA820" s="347">
        <f>+'NF-KSF-TRIAL-BAL-2021'!T820+'RA-TRIAL-BAL-2021'!T820+'DES-TRIAL-BAL-2021'!T820+'DMP-TRIAL-BAL-2021'!T820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+'NF-KSF-TRIAL-BAL-2021'!O821+'RA-TRIAL-BAL-2021'!O821+'DES-TRIAL-BAL-2021'!O821+'DMP-TRIAL-BAL-2021'!O821</f>
        <v>0</v>
      </c>
      <c r="W821" s="529">
        <f>+'NF-KSF-TRIAL-BAL-2021'!P821+'RA-TRIAL-BAL-2021'!P821+'DES-TRIAL-BAL-2021'!P821+'DMP-TRIAL-BAL-2021'!P821</f>
        <v>0</v>
      </c>
      <c r="X821" s="528">
        <f>+'NF-KSF-TRIAL-BAL-2021'!Q821+'RA-TRIAL-BAL-2021'!Q821+'DES-TRIAL-BAL-2021'!Q821+'DMP-TRIAL-BAL-2021'!Q821</f>
        <v>0</v>
      </c>
      <c r="Y821" s="529">
        <f>+'NF-KSF-TRIAL-BAL-2021'!R821+'RA-TRIAL-BAL-2021'!R821+'DES-TRIAL-BAL-2021'!R821+'DMP-TRIAL-BAL-2021'!R821</f>
        <v>0</v>
      </c>
      <c r="Z821" s="528">
        <f>+'NF-KSF-TRIAL-BAL-2021'!S821+'RA-TRIAL-BAL-2021'!S821+'DES-TRIAL-BAL-2021'!S821+'DMP-TRIAL-BAL-2021'!S821</f>
        <v>0</v>
      </c>
      <c r="AA821" s="347">
        <f>+'NF-KSF-TRIAL-BAL-2021'!T821+'RA-TRIAL-BAL-2021'!T821+'DES-TRIAL-BAL-2021'!T821+'DMP-TRIAL-BAL-2021'!T821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+'NF-KSF-TRIAL-BAL-2021'!O822+'RA-TRIAL-BAL-2021'!O822+'DES-TRIAL-BAL-2021'!O822+'DMP-TRIAL-BAL-2021'!O822</f>
        <v>0</v>
      </c>
      <c r="W822" s="529">
        <f>+'NF-KSF-TRIAL-BAL-2021'!P822+'RA-TRIAL-BAL-2021'!P822+'DES-TRIAL-BAL-2021'!P822+'DMP-TRIAL-BAL-2021'!P822</f>
        <v>0</v>
      </c>
      <c r="X822" s="528">
        <f>+'NF-KSF-TRIAL-BAL-2021'!Q822+'RA-TRIAL-BAL-2021'!Q822+'DES-TRIAL-BAL-2021'!Q822+'DMP-TRIAL-BAL-2021'!Q822</f>
        <v>0</v>
      </c>
      <c r="Y822" s="529">
        <f>+'NF-KSF-TRIAL-BAL-2021'!R822+'RA-TRIAL-BAL-2021'!R822+'DES-TRIAL-BAL-2021'!R822+'DMP-TRIAL-BAL-2021'!R822</f>
        <v>0</v>
      </c>
      <c r="Z822" s="528">
        <f>+'NF-KSF-TRIAL-BAL-2021'!S822+'RA-TRIAL-BAL-2021'!S822+'DES-TRIAL-BAL-2021'!S822+'DMP-TRIAL-BAL-2021'!S822</f>
        <v>0</v>
      </c>
      <c r="AA822" s="347">
        <f>+'NF-KSF-TRIAL-BAL-2021'!T822+'RA-TRIAL-BAL-2021'!T822+'DES-TRIAL-BAL-2021'!T822+'DMP-TRIAL-BAL-2021'!T822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+'NF-KSF-TRIAL-BAL-2021'!O823+'RA-TRIAL-BAL-2021'!O823+'DES-TRIAL-BAL-2021'!O823+'DMP-TRIAL-BAL-2021'!O823</f>
        <v>0</v>
      </c>
      <c r="W823" s="529">
        <f>+'NF-KSF-TRIAL-BAL-2021'!P823+'RA-TRIAL-BAL-2021'!P823+'DES-TRIAL-BAL-2021'!P823+'DMP-TRIAL-BAL-2021'!P823</f>
        <v>0</v>
      </c>
      <c r="X823" s="528">
        <f>+'NF-KSF-TRIAL-BAL-2021'!Q823+'RA-TRIAL-BAL-2021'!Q823+'DES-TRIAL-BAL-2021'!Q823+'DMP-TRIAL-BAL-2021'!Q823</f>
        <v>0</v>
      </c>
      <c r="Y823" s="529">
        <f>+'NF-KSF-TRIAL-BAL-2021'!R823+'RA-TRIAL-BAL-2021'!R823+'DES-TRIAL-BAL-2021'!R823+'DMP-TRIAL-BAL-2021'!R823</f>
        <v>0</v>
      </c>
      <c r="Z823" s="528">
        <f>+'NF-KSF-TRIAL-BAL-2021'!S823+'RA-TRIAL-BAL-2021'!S823+'DES-TRIAL-BAL-2021'!S823+'DMP-TRIAL-BAL-2021'!S823</f>
        <v>0</v>
      </c>
      <c r="AA823" s="347">
        <f>+'NF-KSF-TRIAL-BAL-2021'!T823+'RA-TRIAL-BAL-2021'!T823+'DES-TRIAL-BAL-2021'!T823+'DMP-TRIAL-BAL-2021'!T823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+'NF-KSF-TRIAL-BAL-2021'!O824+'RA-TRIAL-BAL-2021'!O824+'DES-TRIAL-BAL-2021'!O824+'DMP-TRIAL-BAL-2021'!O824</f>
        <v>0</v>
      </c>
      <c r="W824" s="529">
        <f>+'NF-KSF-TRIAL-BAL-2021'!P824+'RA-TRIAL-BAL-2021'!P824+'DES-TRIAL-BAL-2021'!P824+'DMP-TRIAL-BAL-2021'!P824</f>
        <v>0</v>
      </c>
      <c r="X824" s="528">
        <f>+'NF-KSF-TRIAL-BAL-2021'!Q824+'RA-TRIAL-BAL-2021'!Q824+'DES-TRIAL-BAL-2021'!Q824+'DMP-TRIAL-BAL-2021'!Q824</f>
        <v>0</v>
      </c>
      <c r="Y824" s="529">
        <f>+'NF-KSF-TRIAL-BAL-2021'!R824+'RA-TRIAL-BAL-2021'!R824+'DES-TRIAL-BAL-2021'!R824+'DMP-TRIAL-BAL-2021'!R824</f>
        <v>0</v>
      </c>
      <c r="Z824" s="528">
        <f>+'NF-KSF-TRIAL-BAL-2021'!S824+'RA-TRIAL-BAL-2021'!S824+'DES-TRIAL-BAL-2021'!S824+'DMP-TRIAL-BAL-2021'!S824</f>
        <v>0</v>
      </c>
      <c r="AA824" s="347">
        <f>+'NF-KSF-TRIAL-BAL-2021'!T824+'RA-TRIAL-BAL-2021'!T824+'DES-TRIAL-BAL-2021'!T824+'DMP-TRIAL-BAL-2021'!T824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+'NF-KSF-TRIAL-BAL-2021'!O825+'RA-TRIAL-BAL-2021'!O825+'DES-TRIAL-BAL-2021'!O825+'DMP-TRIAL-BAL-2021'!O825</f>
        <v>0</v>
      </c>
      <c r="W825" s="529">
        <f>+'NF-KSF-TRIAL-BAL-2021'!P825+'RA-TRIAL-BAL-2021'!P825+'DES-TRIAL-BAL-2021'!P825+'DMP-TRIAL-BAL-2021'!P825</f>
        <v>0</v>
      </c>
      <c r="X825" s="528">
        <f>+'NF-KSF-TRIAL-BAL-2021'!Q825+'RA-TRIAL-BAL-2021'!Q825+'DES-TRIAL-BAL-2021'!Q825+'DMP-TRIAL-BAL-2021'!Q825</f>
        <v>0</v>
      </c>
      <c r="Y825" s="529">
        <f>+'NF-KSF-TRIAL-BAL-2021'!R825+'RA-TRIAL-BAL-2021'!R825+'DES-TRIAL-BAL-2021'!R825+'DMP-TRIAL-BAL-2021'!R825</f>
        <v>0</v>
      </c>
      <c r="Z825" s="528">
        <f>+'NF-KSF-TRIAL-BAL-2021'!S825+'RA-TRIAL-BAL-2021'!S825+'DES-TRIAL-BAL-2021'!S825+'DMP-TRIAL-BAL-2021'!S825</f>
        <v>0</v>
      </c>
      <c r="AA825" s="347">
        <f>+'NF-KSF-TRIAL-BAL-2021'!T825+'RA-TRIAL-BAL-2021'!T825+'DES-TRIAL-BAL-2021'!T825+'DMP-TRIAL-BAL-2021'!T825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+'NF-KSF-TRIAL-BAL-2021'!O826+'RA-TRIAL-BAL-2021'!O826+'DES-TRIAL-BAL-2021'!O826+'DMP-TRIAL-BAL-2021'!O826</f>
        <v>0</v>
      </c>
      <c r="W826" s="529">
        <f>+'NF-KSF-TRIAL-BAL-2021'!P826+'RA-TRIAL-BAL-2021'!P826+'DES-TRIAL-BAL-2021'!P826+'DMP-TRIAL-BAL-2021'!P826</f>
        <v>0</v>
      </c>
      <c r="X826" s="528">
        <f>+'NF-KSF-TRIAL-BAL-2021'!Q826+'RA-TRIAL-BAL-2021'!Q826+'DES-TRIAL-BAL-2021'!Q826+'DMP-TRIAL-BAL-2021'!Q826</f>
        <v>0</v>
      </c>
      <c r="Y826" s="529">
        <f>+'NF-KSF-TRIAL-BAL-2021'!R826+'RA-TRIAL-BAL-2021'!R826+'DES-TRIAL-BAL-2021'!R826+'DMP-TRIAL-BAL-2021'!R826</f>
        <v>0</v>
      </c>
      <c r="Z826" s="528">
        <f>+'NF-KSF-TRIAL-BAL-2021'!S826+'RA-TRIAL-BAL-2021'!S826+'DES-TRIAL-BAL-2021'!S826+'DMP-TRIAL-BAL-2021'!S826</f>
        <v>0</v>
      </c>
      <c r="AA826" s="347">
        <f>+'NF-KSF-TRIAL-BAL-2021'!T826+'RA-TRIAL-BAL-2021'!T826+'DES-TRIAL-BAL-2021'!T826+'DMP-TRIAL-BAL-2021'!T826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+'NF-KSF-TRIAL-BAL-2021'!O827+'RA-TRIAL-BAL-2021'!O827+'DES-TRIAL-BAL-2021'!O827+'DMP-TRIAL-BAL-2021'!O827</f>
        <v>0</v>
      </c>
      <c r="W827" s="529">
        <f>+'NF-KSF-TRIAL-BAL-2021'!P827+'RA-TRIAL-BAL-2021'!P827+'DES-TRIAL-BAL-2021'!P827+'DMP-TRIAL-BAL-2021'!P827</f>
        <v>0</v>
      </c>
      <c r="X827" s="528">
        <f>+'NF-KSF-TRIAL-BAL-2021'!Q827+'RA-TRIAL-BAL-2021'!Q827+'DES-TRIAL-BAL-2021'!Q827+'DMP-TRIAL-BAL-2021'!Q827</f>
        <v>0</v>
      </c>
      <c r="Y827" s="529">
        <f>+'NF-KSF-TRIAL-BAL-2021'!R827+'RA-TRIAL-BAL-2021'!R827+'DES-TRIAL-BAL-2021'!R827+'DMP-TRIAL-BAL-2021'!R827</f>
        <v>0</v>
      </c>
      <c r="Z827" s="528">
        <f>+'NF-KSF-TRIAL-BAL-2021'!S827+'RA-TRIAL-BAL-2021'!S827+'DES-TRIAL-BAL-2021'!S827+'DMP-TRIAL-BAL-2021'!S827</f>
        <v>0</v>
      </c>
      <c r="AA827" s="347">
        <f>+'NF-KSF-TRIAL-BAL-2021'!T827+'RA-TRIAL-BAL-2021'!T827+'DES-TRIAL-BAL-2021'!T827+'DMP-TRIAL-BAL-2021'!T827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+'NF-KSF-TRIAL-BAL-2021'!O828+'RA-TRIAL-BAL-2021'!O828+'DES-TRIAL-BAL-2021'!O828+'DMP-TRIAL-BAL-2021'!O828</f>
        <v>0</v>
      </c>
      <c r="W828" s="529">
        <f>+'NF-KSF-TRIAL-BAL-2021'!P828+'RA-TRIAL-BAL-2021'!P828+'DES-TRIAL-BAL-2021'!P828+'DMP-TRIAL-BAL-2021'!P828</f>
        <v>0</v>
      </c>
      <c r="X828" s="528">
        <f>+'NF-KSF-TRIAL-BAL-2021'!Q828+'RA-TRIAL-BAL-2021'!Q828+'DES-TRIAL-BAL-2021'!Q828+'DMP-TRIAL-BAL-2021'!Q828</f>
        <v>0</v>
      </c>
      <c r="Y828" s="529">
        <f>+'NF-KSF-TRIAL-BAL-2021'!R828+'RA-TRIAL-BAL-2021'!R828+'DES-TRIAL-BAL-2021'!R828+'DMP-TRIAL-BAL-2021'!R828</f>
        <v>0</v>
      </c>
      <c r="Z828" s="528">
        <f>+'NF-KSF-TRIAL-BAL-2021'!S828+'RA-TRIAL-BAL-2021'!S828+'DES-TRIAL-BAL-2021'!S828+'DMP-TRIAL-BAL-2021'!S828</f>
        <v>0</v>
      </c>
      <c r="AA828" s="347">
        <f>+'NF-KSF-TRIAL-BAL-2021'!T828+'RA-TRIAL-BAL-2021'!T828+'DES-TRIAL-BAL-2021'!T828+'DMP-TRIAL-BAL-2021'!T828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19520489.620000001</v>
      </c>
      <c r="P829" s="13">
        <f t="shared" si="419"/>
        <v>19520489.620000001</v>
      </c>
      <c r="Q829" s="32">
        <f t="shared" si="419"/>
        <v>37934315.090000004</v>
      </c>
      <c r="R829" s="33">
        <f t="shared" si="419"/>
        <v>37934315.090000004</v>
      </c>
      <c r="S829" s="32">
        <f t="shared" si="419"/>
        <v>27123797.739999998</v>
      </c>
      <c r="T829" s="34">
        <f t="shared" si="419"/>
        <v>27123797.739999998</v>
      </c>
      <c r="U829" s="51"/>
      <c r="V829" s="840">
        <f t="shared" ref="V829:AA829" si="420">+ROUND(+SUM(V14:V828),2)</f>
        <v>5892916.4900000002</v>
      </c>
      <c r="W829" s="841">
        <f t="shared" si="420"/>
        <v>5892916.4900000002</v>
      </c>
      <c r="X829" s="842">
        <f t="shared" si="420"/>
        <v>21287182.920000002</v>
      </c>
      <c r="Y829" s="843">
        <f t="shared" si="420"/>
        <v>21287182.920000002</v>
      </c>
      <c r="Z829" s="844">
        <f t="shared" si="420"/>
        <v>6921084.9800000004</v>
      </c>
      <c r="AA829" s="845">
        <f t="shared" si="420"/>
        <v>6921084.9800000004</v>
      </c>
      <c r="AB829" s="51"/>
      <c r="AC829" s="882">
        <f t="shared" ref="AC829:AH829" si="421">+ROUND(+SUM(AC14:AC828),2)</f>
        <v>65153601.780000001</v>
      </c>
      <c r="AD829" s="883">
        <f t="shared" si="421"/>
        <v>65153601.780000001</v>
      </c>
      <c r="AE829" s="884">
        <f t="shared" si="421"/>
        <v>2226939.5699999998</v>
      </c>
      <c r="AF829" s="885">
        <f t="shared" si="421"/>
        <v>2226939.5699999998</v>
      </c>
      <c r="AG829" s="886">
        <f t="shared" si="421"/>
        <v>67124112.450000003</v>
      </c>
      <c r="AH829" s="887">
        <f t="shared" si="421"/>
        <v>67124112.450000003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90567007.890000001</v>
      </c>
      <c r="AL829" s="1538">
        <f t="shared" si="422"/>
        <v>90567007.890000001</v>
      </c>
      <c r="AM829" s="1539">
        <f t="shared" si="422"/>
        <v>61448437.579999998</v>
      </c>
      <c r="AN829" s="1540">
        <f t="shared" si="422"/>
        <v>61448437.579999998</v>
      </c>
      <c r="AO829" s="1539">
        <f t="shared" si="422"/>
        <v>101168995.17</v>
      </c>
      <c r="AP829" s="1541">
        <f t="shared" si="422"/>
        <v>101168995.17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/>
      <c r="P832" s="329">
        <v>0</v>
      </c>
      <c r="Q832" s="325"/>
      <c r="R832" s="324"/>
      <c r="S832" s="326">
        <f>+IF(ABS(+O832+Q832)&gt;=ABS(P832+R832),+O832-P832+Q832-R832,0)</f>
        <v>0</v>
      </c>
      <c r="T832" s="331">
        <v>0</v>
      </c>
      <c r="U832" s="51"/>
      <c r="V832" s="543">
        <f>+'NF-KSF-TRIAL-BAL-2021'!O832+'RA-TRIAL-BAL-2021'!O832+'DES-TRIAL-BAL-2021'!O832+'DMP-TRIAL-BAL-2021'!O832</f>
        <v>0</v>
      </c>
      <c r="W832" s="526">
        <f>+'NF-KSF-TRIAL-BAL-2021'!P832+'RA-TRIAL-BAL-2021'!P832+'DES-TRIAL-BAL-2021'!P832+'DMP-TRIAL-BAL-2021'!P832</f>
        <v>0</v>
      </c>
      <c r="X832" s="525">
        <f>+'NF-KSF-TRIAL-BAL-2021'!Q832+'RA-TRIAL-BAL-2021'!Q832+'DES-TRIAL-BAL-2021'!Q832+'DMP-TRIAL-BAL-2021'!Q832</f>
        <v>0</v>
      </c>
      <c r="Y832" s="526">
        <f>+'NF-KSF-TRIAL-BAL-2021'!R832+'RA-TRIAL-BAL-2021'!R832+'DES-TRIAL-BAL-2021'!R832+'DMP-TRIAL-BAL-2021'!R832</f>
        <v>0</v>
      </c>
      <c r="Z832" s="525">
        <f>+'NF-KSF-TRIAL-BAL-2021'!S832+'RA-TRIAL-BAL-2021'!S832+'DES-TRIAL-BAL-2021'!S832+'DMP-TRIAL-BAL-2021'!S832</f>
        <v>0</v>
      </c>
      <c r="AA832" s="527">
        <f>+'NF-KSF-TRIAL-BAL-2021'!T832+'RA-TRIAL-BAL-2021'!T832+'DES-TRIAL-BAL-2021'!T832+'DMP-TRIAL-BAL-2021'!T832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0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0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>
        <v>634710.81000000006</v>
      </c>
      <c r="P833" s="9">
        <v>0</v>
      </c>
      <c r="Q833" s="122"/>
      <c r="R833" s="121"/>
      <c r="S833" s="27">
        <f>+IF(ABS(+O833+Q833)&gt;=ABS(P833+R833),+O833-P833+Q833-R833,0)</f>
        <v>634710.81000000006</v>
      </c>
      <c r="T833" s="30">
        <v>0</v>
      </c>
      <c r="U833" s="51"/>
      <c r="V833" s="541">
        <f>+'NF-KSF-TRIAL-BAL-2021'!O833+'RA-TRIAL-BAL-2021'!O833+'DES-TRIAL-BAL-2021'!O833+'DMP-TRIAL-BAL-2021'!O833</f>
        <v>0</v>
      </c>
      <c r="W833" s="529">
        <f>+'NF-KSF-TRIAL-BAL-2021'!P833+'RA-TRIAL-BAL-2021'!P833+'DES-TRIAL-BAL-2021'!P833+'DMP-TRIAL-BAL-2021'!P833</f>
        <v>0</v>
      </c>
      <c r="X833" s="528">
        <f>+'NF-KSF-TRIAL-BAL-2021'!Q833+'RA-TRIAL-BAL-2021'!Q833+'DES-TRIAL-BAL-2021'!Q833+'DMP-TRIAL-BAL-2021'!Q833</f>
        <v>0</v>
      </c>
      <c r="Y833" s="529">
        <f>+'NF-KSF-TRIAL-BAL-2021'!R833+'RA-TRIAL-BAL-2021'!R833+'DES-TRIAL-BAL-2021'!R833+'DMP-TRIAL-BAL-2021'!R833</f>
        <v>0</v>
      </c>
      <c r="Z833" s="528">
        <f>+'NF-KSF-TRIAL-BAL-2021'!S833+'RA-TRIAL-BAL-2021'!S833+'DES-TRIAL-BAL-2021'!S833+'DMP-TRIAL-BAL-2021'!S833</f>
        <v>0</v>
      </c>
      <c r="AA833" s="347">
        <f>+'NF-KSF-TRIAL-BAL-2021'!T833+'RA-TRIAL-BAL-2021'!T833+'DES-TRIAL-BAL-2021'!T833+'DMP-TRIAL-BAL-2021'!T833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634710.81000000006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634710.81000000006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+'NF-KSF-TRIAL-BAL-2021'!O834+'RA-TRIAL-BAL-2021'!O834+'DES-TRIAL-BAL-2021'!O834+'DMP-TRIAL-BAL-2021'!O834</f>
        <v>0</v>
      </c>
      <c r="W834" s="529">
        <f>+'NF-KSF-TRIAL-BAL-2021'!P834+'RA-TRIAL-BAL-2021'!P834+'DES-TRIAL-BAL-2021'!P834+'DMP-TRIAL-BAL-2021'!P834</f>
        <v>0</v>
      </c>
      <c r="X834" s="528">
        <f>+'NF-KSF-TRIAL-BAL-2021'!Q834+'RA-TRIAL-BAL-2021'!Q834+'DES-TRIAL-BAL-2021'!Q834+'DMP-TRIAL-BAL-2021'!Q834</f>
        <v>0</v>
      </c>
      <c r="Y834" s="529">
        <f>+'NF-KSF-TRIAL-BAL-2021'!R834+'RA-TRIAL-BAL-2021'!R834+'DES-TRIAL-BAL-2021'!R834+'DMP-TRIAL-BAL-2021'!R834</f>
        <v>0</v>
      </c>
      <c r="Z834" s="528">
        <f>+'NF-KSF-TRIAL-BAL-2021'!S834+'RA-TRIAL-BAL-2021'!S834+'DES-TRIAL-BAL-2021'!S834+'DMP-TRIAL-BAL-2021'!S834</f>
        <v>0</v>
      </c>
      <c r="AA834" s="347">
        <f>+'NF-KSF-TRIAL-BAL-2021'!T834+'RA-TRIAL-BAL-2021'!T834+'DES-TRIAL-BAL-2021'!T834+'DMP-TRIAL-BAL-2021'!T834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767796.14</v>
      </c>
      <c r="Q835" s="122">
        <v>1479271.74</v>
      </c>
      <c r="R835" s="324">
        <v>5012030.5199999996</v>
      </c>
      <c r="S835" s="29">
        <v>0</v>
      </c>
      <c r="T835" s="28">
        <f>+IF(ABS(+O835+Q835)&lt;=ABS(P835+R835),-O835+P835-Q835+R835,0)</f>
        <v>4300554.92</v>
      </c>
      <c r="U835" s="51"/>
      <c r="V835" s="541">
        <f>+'NF-KSF-TRIAL-BAL-2021'!O835+'RA-TRIAL-BAL-2021'!O835+'DES-TRIAL-BAL-2021'!O835+'DMP-TRIAL-BAL-2021'!O835</f>
        <v>0</v>
      </c>
      <c r="W835" s="529">
        <f>+'NF-KSF-TRIAL-BAL-2021'!P835+'RA-TRIAL-BAL-2021'!P835+'DES-TRIAL-BAL-2021'!P835+'DMP-TRIAL-BAL-2021'!P835</f>
        <v>1427278.03</v>
      </c>
      <c r="X835" s="528">
        <f>+'NF-KSF-TRIAL-BAL-2021'!Q835+'RA-TRIAL-BAL-2021'!Q835+'DES-TRIAL-BAL-2021'!Q835+'DMP-TRIAL-BAL-2021'!Q835</f>
        <v>1108428.95</v>
      </c>
      <c r="Y835" s="529">
        <f>+'NF-KSF-TRIAL-BAL-2021'!R835+'RA-TRIAL-BAL-2021'!R835+'DES-TRIAL-BAL-2021'!R835+'DMP-TRIAL-BAL-2021'!R835</f>
        <v>100440</v>
      </c>
      <c r="Z835" s="528">
        <f>+'NF-KSF-TRIAL-BAL-2021'!S835+'RA-TRIAL-BAL-2021'!S835+'DES-TRIAL-BAL-2021'!S835+'DMP-TRIAL-BAL-2021'!S835</f>
        <v>0</v>
      </c>
      <c r="AA835" s="347">
        <f>+'NF-KSF-TRIAL-BAL-2021'!T835+'RA-TRIAL-BAL-2021'!T835+'DES-TRIAL-BAL-2021'!T835+'DMP-TRIAL-BAL-2021'!T835</f>
        <v>419289.08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2195074.17</v>
      </c>
      <c r="AM835" s="326">
        <f t="shared" si="425"/>
        <v>2587700.69</v>
      </c>
      <c r="AN835" s="970">
        <f t="shared" si="425"/>
        <v>5112470.5199999996</v>
      </c>
      <c r="AO835" s="330">
        <v>0</v>
      </c>
      <c r="AP835" s="28">
        <f>+T835+AA835+AH835</f>
        <v>4719844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+'NF-KSF-TRIAL-BAL-2021'!O836+'RA-TRIAL-BAL-2021'!O836+'DES-TRIAL-BAL-2021'!O836+'DMP-TRIAL-BAL-2021'!O836</f>
        <v>0</v>
      </c>
      <c r="W836" s="529">
        <f>+'NF-KSF-TRIAL-BAL-2021'!P836+'RA-TRIAL-BAL-2021'!P836+'DES-TRIAL-BAL-2021'!P836+'DMP-TRIAL-BAL-2021'!P836</f>
        <v>0</v>
      </c>
      <c r="X836" s="528">
        <f>+'NF-KSF-TRIAL-BAL-2021'!Q836+'RA-TRIAL-BAL-2021'!Q836+'DES-TRIAL-BAL-2021'!Q836+'DMP-TRIAL-BAL-2021'!Q836</f>
        <v>0</v>
      </c>
      <c r="Y836" s="529">
        <f>+'NF-KSF-TRIAL-BAL-2021'!R836+'RA-TRIAL-BAL-2021'!R836+'DES-TRIAL-BAL-2021'!R836+'DMP-TRIAL-BAL-2021'!R836</f>
        <v>0</v>
      </c>
      <c r="Z836" s="528">
        <f>+'NF-KSF-TRIAL-BAL-2021'!S836+'RA-TRIAL-BAL-2021'!S836+'DES-TRIAL-BAL-2021'!S836+'DMP-TRIAL-BAL-2021'!S836</f>
        <v>0</v>
      </c>
      <c r="AA836" s="347">
        <f>+'NF-KSF-TRIAL-BAL-2021'!T836+'RA-TRIAL-BAL-2021'!T836+'DES-TRIAL-BAL-2021'!T836+'DMP-TRIAL-BAL-2021'!T836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+'NF-KSF-TRIAL-BAL-2021'!O837+'RA-TRIAL-BAL-2021'!O837+'DES-TRIAL-BAL-2021'!O837+'DMP-TRIAL-BAL-2021'!O837</f>
        <v>0</v>
      </c>
      <c r="W837" s="529">
        <f>+'NF-KSF-TRIAL-BAL-2021'!P837+'RA-TRIAL-BAL-2021'!P837+'DES-TRIAL-BAL-2021'!P837+'DMP-TRIAL-BAL-2021'!P837</f>
        <v>0</v>
      </c>
      <c r="X837" s="528">
        <f>+'NF-KSF-TRIAL-BAL-2021'!Q837+'RA-TRIAL-BAL-2021'!Q837+'DES-TRIAL-BAL-2021'!Q837+'DMP-TRIAL-BAL-2021'!Q837</f>
        <v>0</v>
      </c>
      <c r="Y837" s="529">
        <f>+'NF-KSF-TRIAL-BAL-2021'!R837+'RA-TRIAL-BAL-2021'!R837+'DES-TRIAL-BAL-2021'!R837+'DMP-TRIAL-BAL-2021'!R837</f>
        <v>0</v>
      </c>
      <c r="Z837" s="528">
        <f>+'NF-KSF-TRIAL-BAL-2021'!S837+'RA-TRIAL-BAL-2021'!S837+'DES-TRIAL-BAL-2021'!S837+'DMP-TRIAL-BAL-2021'!S837</f>
        <v>0</v>
      </c>
      <c r="AA837" s="347">
        <f>+'NF-KSF-TRIAL-BAL-2021'!T837+'RA-TRIAL-BAL-2021'!T837+'DES-TRIAL-BAL-2021'!T837+'DMP-TRIAL-BAL-2021'!T837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+'NF-KSF-TRIAL-BAL-2021'!O838+'RA-TRIAL-BAL-2021'!O838+'DES-TRIAL-BAL-2021'!O838+'DMP-TRIAL-BAL-2021'!O838</f>
        <v>0</v>
      </c>
      <c r="W838" s="529">
        <f>+'NF-KSF-TRIAL-BAL-2021'!P838+'RA-TRIAL-BAL-2021'!P838+'DES-TRIAL-BAL-2021'!P838+'DMP-TRIAL-BAL-2021'!P838</f>
        <v>0</v>
      </c>
      <c r="X838" s="528">
        <f>+'NF-KSF-TRIAL-BAL-2021'!Q838+'RA-TRIAL-BAL-2021'!Q838+'DES-TRIAL-BAL-2021'!Q838+'DMP-TRIAL-BAL-2021'!Q838</f>
        <v>0</v>
      </c>
      <c r="Y838" s="529">
        <f>+'NF-KSF-TRIAL-BAL-2021'!R838+'RA-TRIAL-BAL-2021'!R838+'DES-TRIAL-BAL-2021'!R838+'DMP-TRIAL-BAL-2021'!R838</f>
        <v>0</v>
      </c>
      <c r="Z838" s="528">
        <f>+'NF-KSF-TRIAL-BAL-2021'!S838+'RA-TRIAL-BAL-2021'!S838+'DES-TRIAL-BAL-2021'!S838+'DMP-TRIAL-BAL-2021'!S838</f>
        <v>0</v>
      </c>
      <c r="AA838" s="347">
        <f>+'NF-KSF-TRIAL-BAL-2021'!T838+'RA-TRIAL-BAL-2021'!T838+'DES-TRIAL-BAL-2021'!T838+'DMP-TRIAL-BAL-2021'!T838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+'NF-KSF-TRIAL-BAL-2021'!O839+'RA-TRIAL-BAL-2021'!O839+'DES-TRIAL-BAL-2021'!O839+'DMP-TRIAL-BAL-2021'!O839</f>
        <v>477220.38</v>
      </c>
      <c r="W839" s="529">
        <f>+'NF-KSF-TRIAL-BAL-2021'!P839+'RA-TRIAL-BAL-2021'!P839+'DES-TRIAL-BAL-2021'!P839+'DMP-TRIAL-BAL-2021'!P839</f>
        <v>0</v>
      </c>
      <c r="X839" s="528">
        <f>+'NF-KSF-TRIAL-BAL-2021'!Q839+'RA-TRIAL-BAL-2021'!Q839+'DES-TRIAL-BAL-2021'!Q839+'DMP-TRIAL-BAL-2021'!Q839</f>
        <v>59767.869999999995</v>
      </c>
      <c r="Y839" s="529">
        <f>+'NF-KSF-TRIAL-BAL-2021'!R839+'RA-TRIAL-BAL-2021'!R839+'DES-TRIAL-BAL-2021'!R839+'DMP-TRIAL-BAL-2021'!R839</f>
        <v>44336.7</v>
      </c>
      <c r="Z839" s="528">
        <f>+'NF-KSF-TRIAL-BAL-2021'!S839+'RA-TRIAL-BAL-2021'!S839+'DES-TRIAL-BAL-2021'!S839+'DMP-TRIAL-BAL-2021'!S839</f>
        <v>492651.55</v>
      </c>
      <c r="AA839" s="347">
        <f>+'NF-KSF-TRIAL-BAL-2021'!T839+'RA-TRIAL-BAL-2021'!T839+'DES-TRIAL-BAL-2021'!T839+'DMP-TRIAL-BAL-2021'!T839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477220.38</v>
      </c>
      <c r="AL839" s="9">
        <v>0</v>
      </c>
      <c r="AM839" s="326">
        <f t="shared" si="429"/>
        <v>59767.87</v>
      </c>
      <c r="AN839" s="970">
        <f t="shared" si="429"/>
        <v>44336.7</v>
      </c>
      <c r="AO839" s="27">
        <f>+S839+Z839+AG839</f>
        <v>492651.55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+'NF-KSF-TRIAL-BAL-2021'!O840+'RA-TRIAL-BAL-2021'!O840+'DES-TRIAL-BAL-2021'!O840+'DMP-TRIAL-BAL-2021'!O840</f>
        <v>0</v>
      </c>
      <c r="W840" s="529">
        <f>+'NF-KSF-TRIAL-BAL-2021'!P840+'RA-TRIAL-BAL-2021'!P840+'DES-TRIAL-BAL-2021'!P840+'DMP-TRIAL-BAL-2021'!P840</f>
        <v>0</v>
      </c>
      <c r="X840" s="528">
        <f>+'NF-KSF-TRIAL-BAL-2021'!Q840+'RA-TRIAL-BAL-2021'!Q840+'DES-TRIAL-BAL-2021'!Q840+'DMP-TRIAL-BAL-2021'!Q840</f>
        <v>0</v>
      </c>
      <c r="Y840" s="529">
        <f>+'NF-KSF-TRIAL-BAL-2021'!R840+'RA-TRIAL-BAL-2021'!R840+'DES-TRIAL-BAL-2021'!R840+'DMP-TRIAL-BAL-2021'!R840</f>
        <v>0</v>
      </c>
      <c r="Z840" s="528">
        <f>+'NF-KSF-TRIAL-BAL-2021'!S840+'RA-TRIAL-BAL-2021'!S840+'DES-TRIAL-BAL-2021'!S840+'DMP-TRIAL-BAL-2021'!S840</f>
        <v>0</v>
      </c>
      <c r="AA840" s="347">
        <f>+'NF-KSF-TRIAL-BAL-2021'!T840+'RA-TRIAL-BAL-2021'!T840+'DES-TRIAL-BAL-2021'!T840+'DMP-TRIAL-BAL-2021'!T840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+'NF-KSF-TRIAL-BAL-2021'!O841+'RA-TRIAL-BAL-2021'!O841+'DES-TRIAL-BAL-2021'!O841+'DMP-TRIAL-BAL-2021'!O841</f>
        <v>0</v>
      </c>
      <c r="W841" s="529">
        <f>+'NF-KSF-TRIAL-BAL-2021'!P841+'RA-TRIAL-BAL-2021'!P841+'DES-TRIAL-BAL-2021'!P841+'DMP-TRIAL-BAL-2021'!P841</f>
        <v>0</v>
      </c>
      <c r="X841" s="528">
        <f>+'NF-KSF-TRIAL-BAL-2021'!Q841+'RA-TRIAL-BAL-2021'!Q841+'DES-TRIAL-BAL-2021'!Q841+'DMP-TRIAL-BAL-2021'!Q841</f>
        <v>0</v>
      </c>
      <c r="Y841" s="529">
        <f>+'NF-KSF-TRIAL-BAL-2021'!R841+'RA-TRIAL-BAL-2021'!R841+'DES-TRIAL-BAL-2021'!R841+'DMP-TRIAL-BAL-2021'!R841</f>
        <v>0</v>
      </c>
      <c r="Z841" s="528">
        <f>+'NF-KSF-TRIAL-BAL-2021'!S841+'RA-TRIAL-BAL-2021'!S841+'DES-TRIAL-BAL-2021'!S841+'DMP-TRIAL-BAL-2021'!S841</f>
        <v>0</v>
      </c>
      <c r="AA841" s="347">
        <f>+'NF-KSF-TRIAL-BAL-2021'!T841+'RA-TRIAL-BAL-2021'!T841+'DES-TRIAL-BAL-2021'!T841+'DMP-TRIAL-BAL-2021'!T841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+'NF-KSF-TRIAL-BAL-2021'!O842+'RA-TRIAL-BAL-2021'!O842+'DES-TRIAL-BAL-2021'!O842+'DMP-TRIAL-BAL-2021'!O842</f>
        <v>0</v>
      </c>
      <c r="W842" s="529">
        <f>+'NF-KSF-TRIAL-BAL-2021'!P842+'RA-TRIAL-BAL-2021'!P842+'DES-TRIAL-BAL-2021'!P842+'DMP-TRIAL-BAL-2021'!P842</f>
        <v>0</v>
      </c>
      <c r="X842" s="528">
        <f>+'NF-KSF-TRIAL-BAL-2021'!Q842+'RA-TRIAL-BAL-2021'!Q842+'DES-TRIAL-BAL-2021'!Q842+'DMP-TRIAL-BAL-2021'!Q842</f>
        <v>0</v>
      </c>
      <c r="Y842" s="529">
        <f>+'NF-KSF-TRIAL-BAL-2021'!R842+'RA-TRIAL-BAL-2021'!R842+'DES-TRIAL-BAL-2021'!R842+'DMP-TRIAL-BAL-2021'!R842</f>
        <v>0</v>
      </c>
      <c r="Z842" s="528">
        <f>+'NF-KSF-TRIAL-BAL-2021'!S842+'RA-TRIAL-BAL-2021'!S842+'DES-TRIAL-BAL-2021'!S842+'DMP-TRIAL-BAL-2021'!S842</f>
        <v>0</v>
      </c>
      <c r="AA842" s="347">
        <f>+'NF-KSF-TRIAL-BAL-2021'!T842+'RA-TRIAL-BAL-2021'!T842+'DES-TRIAL-BAL-2021'!T842+'DMP-TRIAL-BAL-2021'!T842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+'NF-KSF-TRIAL-BAL-2021'!O843+'RA-TRIAL-BAL-2021'!O843+'DES-TRIAL-BAL-2021'!O843+'DMP-TRIAL-BAL-2021'!O843</f>
        <v>0</v>
      </c>
      <c r="W843" s="529">
        <f>+'NF-KSF-TRIAL-BAL-2021'!P843+'RA-TRIAL-BAL-2021'!P843+'DES-TRIAL-BAL-2021'!P843+'DMP-TRIAL-BAL-2021'!P843</f>
        <v>0</v>
      </c>
      <c r="X843" s="528">
        <f>+'NF-KSF-TRIAL-BAL-2021'!Q843+'RA-TRIAL-BAL-2021'!Q843+'DES-TRIAL-BAL-2021'!Q843+'DMP-TRIAL-BAL-2021'!Q843</f>
        <v>0</v>
      </c>
      <c r="Y843" s="529">
        <f>+'NF-KSF-TRIAL-BAL-2021'!R843+'RA-TRIAL-BAL-2021'!R843+'DES-TRIAL-BAL-2021'!R843+'DMP-TRIAL-BAL-2021'!R843</f>
        <v>0</v>
      </c>
      <c r="Z843" s="528">
        <f>+'NF-KSF-TRIAL-BAL-2021'!S843+'RA-TRIAL-BAL-2021'!S843+'DES-TRIAL-BAL-2021'!S843+'DMP-TRIAL-BAL-2021'!S843</f>
        <v>0</v>
      </c>
      <c r="AA843" s="347">
        <f>+'NF-KSF-TRIAL-BAL-2021'!T843+'RA-TRIAL-BAL-2021'!T843+'DES-TRIAL-BAL-2021'!T843+'DMP-TRIAL-BAL-2021'!T843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+'NF-KSF-TRIAL-BAL-2021'!O844+'RA-TRIAL-BAL-2021'!O844+'DES-TRIAL-BAL-2021'!O844+'DMP-TRIAL-BAL-2021'!O844</f>
        <v>0</v>
      </c>
      <c r="W844" s="529">
        <f>+'NF-KSF-TRIAL-BAL-2021'!P844+'RA-TRIAL-BAL-2021'!P844+'DES-TRIAL-BAL-2021'!P844+'DMP-TRIAL-BAL-2021'!P844</f>
        <v>0</v>
      </c>
      <c r="X844" s="528">
        <f>+'NF-KSF-TRIAL-BAL-2021'!Q844+'RA-TRIAL-BAL-2021'!Q844+'DES-TRIAL-BAL-2021'!Q844+'DMP-TRIAL-BAL-2021'!Q844</f>
        <v>0</v>
      </c>
      <c r="Y844" s="529">
        <f>+'NF-KSF-TRIAL-BAL-2021'!R844+'RA-TRIAL-BAL-2021'!R844+'DES-TRIAL-BAL-2021'!R844+'DMP-TRIAL-BAL-2021'!R844</f>
        <v>0</v>
      </c>
      <c r="Z844" s="528">
        <f>+'NF-KSF-TRIAL-BAL-2021'!S844+'RA-TRIAL-BAL-2021'!S844+'DES-TRIAL-BAL-2021'!S844+'DMP-TRIAL-BAL-2021'!S844</f>
        <v>0</v>
      </c>
      <c r="AA844" s="347">
        <f>+'NF-KSF-TRIAL-BAL-2021'!T844+'RA-TRIAL-BAL-2021'!T844+'DES-TRIAL-BAL-2021'!T844+'DMP-TRIAL-BAL-2021'!T844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+'NF-KSF-TRIAL-BAL-2021'!O845+'RA-TRIAL-BAL-2021'!O845+'DES-TRIAL-BAL-2021'!O845+'DMP-TRIAL-BAL-2021'!O845</f>
        <v>0</v>
      </c>
      <c r="W845" s="529">
        <f>+'NF-KSF-TRIAL-BAL-2021'!P845+'RA-TRIAL-BAL-2021'!P845+'DES-TRIAL-BAL-2021'!P845+'DMP-TRIAL-BAL-2021'!P845</f>
        <v>0</v>
      </c>
      <c r="X845" s="528">
        <f>+'NF-KSF-TRIAL-BAL-2021'!Q845+'RA-TRIAL-BAL-2021'!Q845+'DES-TRIAL-BAL-2021'!Q845+'DMP-TRIAL-BAL-2021'!Q845</f>
        <v>0</v>
      </c>
      <c r="Y845" s="529">
        <f>+'NF-KSF-TRIAL-BAL-2021'!R845+'RA-TRIAL-BAL-2021'!R845+'DES-TRIAL-BAL-2021'!R845+'DMP-TRIAL-BAL-2021'!R845</f>
        <v>0</v>
      </c>
      <c r="Z845" s="528">
        <f>+'NF-KSF-TRIAL-BAL-2021'!S845+'RA-TRIAL-BAL-2021'!S845+'DES-TRIAL-BAL-2021'!S845+'DMP-TRIAL-BAL-2021'!S845</f>
        <v>0</v>
      </c>
      <c r="AA845" s="347">
        <f>+'NF-KSF-TRIAL-BAL-2021'!T845+'RA-TRIAL-BAL-2021'!T845+'DES-TRIAL-BAL-2021'!T845+'DMP-TRIAL-BAL-2021'!T845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>
        <v>192619</v>
      </c>
      <c r="P846" s="9">
        <v>0</v>
      </c>
      <c r="Q846" s="122"/>
      <c r="R846" s="324"/>
      <c r="S846" s="27">
        <f>+IF(ABS(+O846+Q846)&gt;=ABS(P846+R846),+O846-P846+Q846-R846,0)</f>
        <v>192619</v>
      </c>
      <c r="T846" s="30">
        <v>0</v>
      </c>
      <c r="U846" s="51"/>
      <c r="V846" s="541">
        <f>+'NF-KSF-TRIAL-BAL-2021'!O846+'RA-TRIAL-BAL-2021'!O846+'DES-TRIAL-BAL-2021'!O846+'DMP-TRIAL-BAL-2021'!O846</f>
        <v>0</v>
      </c>
      <c r="W846" s="529">
        <f>+'NF-KSF-TRIAL-BAL-2021'!P846+'RA-TRIAL-BAL-2021'!P846+'DES-TRIAL-BAL-2021'!P846+'DMP-TRIAL-BAL-2021'!P846</f>
        <v>0</v>
      </c>
      <c r="X846" s="528">
        <f>+'NF-KSF-TRIAL-BAL-2021'!Q846+'RA-TRIAL-BAL-2021'!Q846+'DES-TRIAL-BAL-2021'!Q846+'DMP-TRIAL-BAL-2021'!Q846</f>
        <v>0</v>
      </c>
      <c r="Y846" s="529">
        <f>+'NF-KSF-TRIAL-BAL-2021'!R846+'RA-TRIAL-BAL-2021'!R846+'DES-TRIAL-BAL-2021'!R846+'DMP-TRIAL-BAL-2021'!R846</f>
        <v>0</v>
      </c>
      <c r="Z846" s="528">
        <f>+'NF-KSF-TRIAL-BAL-2021'!S846+'RA-TRIAL-BAL-2021'!S846+'DES-TRIAL-BAL-2021'!S846+'DMP-TRIAL-BAL-2021'!S846</f>
        <v>0</v>
      </c>
      <c r="AA846" s="347">
        <f>+'NF-KSF-TRIAL-BAL-2021'!T846+'RA-TRIAL-BAL-2021'!T846+'DES-TRIAL-BAL-2021'!T846+'DMP-TRIAL-BAL-2021'!T846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192619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192619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+'NF-KSF-TRIAL-BAL-2021'!O847+'RA-TRIAL-BAL-2021'!O847+'DES-TRIAL-BAL-2021'!O847+'DMP-TRIAL-BAL-2021'!O847</f>
        <v>0</v>
      </c>
      <c r="W847" s="529">
        <f>+'NF-KSF-TRIAL-BAL-2021'!P847+'RA-TRIAL-BAL-2021'!P847+'DES-TRIAL-BAL-2021'!P847+'DMP-TRIAL-BAL-2021'!P847</f>
        <v>0</v>
      </c>
      <c r="X847" s="587">
        <f>+'NF-KSF-TRIAL-BAL-2021'!Q847+'RA-TRIAL-BAL-2021'!Q847+'DES-TRIAL-BAL-2021'!Q847+'DMP-TRIAL-BAL-2021'!Q847</f>
        <v>0</v>
      </c>
      <c r="Y847" s="586">
        <f>+'NF-KSF-TRIAL-BAL-2021'!R847+'RA-TRIAL-BAL-2021'!R847+'DES-TRIAL-BAL-2021'!R847+'DMP-TRIAL-BAL-2021'!R847</f>
        <v>0</v>
      </c>
      <c r="Z847" s="587">
        <f>+'NF-KSF-TRIAL-BAL-2021'!S847+'RA-TRIAL-BAL-2021'!S847+'DES-TRIAL-BAL-2021'!S847+'DMP-TRIAL-BAL-2021'!S847</f>
        <v>0</v>
      </c>
      <c r="AA847" s="588">
        <f>+'NF-KSF-TRIAL-BAL-2021'!T847+'RA-TRIAL-BAL-2021'!T847+'DES-TRIAL-BAL-2021'!T847+'DMP-TRIAL-BAL-2021'!T847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>
        <v>909425.54</v>
      </c>
      <c r="Q848" s="122"/>
      <c r="R848" s="324"/>
      <c r="S848" s="29">
        <v>0</v>
      </c>
      <c r="T848" s="28">
        <f t="shared" si="430"/>
        <v>909425.54</v>
      </c>
      <c r="U848" s="51"/>
      <c r="V848" s="541">
        <f>+'NF-KSF-TRIAL-BAL-2021'!O848+'RA-TRIAL-BAL-2021'!O848+'DES-TRIAL-BAL-2021'!O848+'DMP-TRIAL-BAL-2021'!O848</f>
        <v>0</v>
      </c>
      <c r="W848" s="529">
        <f>+'NF-KSF-TRIAL-BAL-2021'!P848+'RA-TRIAL-BAL-2021'!P848+'DES-TRIAL-BAL-2021'!P848+'DMP-TRIAL-BAL-2021'!P848</f>
        <v>4029652.79</v>
      </c>
      <c r="X848" s="528">
        <f>+'NF-KSF-TRIAL-BAL-2021'!Q848+'RA-TRIAL-BAL-2021'!Q848+'DES-TRIAL-BAL-2021'!Q848+'DMP-TRIAL-BAL-2021'!Q848</f>
        <v>0</v>
      </c>
      <c r="Y848" s="529">
        <f>+'NF-KSF-TRIAL-BAL-2021'!R848+'RA-TRIAL-BAL-2021'!R848+'DES-TRIAL-BAL-2021'!R848+'DMP-TRIAL-BAL-2021'!R848</f>
        <v>0</v>
      </c>
      <c r="Z848" s="528">
        <f>+'NF-KSF-TRIAL-BAL-2021'!S848+'RA-TRIAL-BAL-2021'!S848+'DES-TRIAL-BAL-2021'!S848+'DMP-TRIAL-BAL-2021'!S848</f>
        <v>0</v>
      </c>
      <c r="AA848" s="347">
        <f>+'NF-KSF-TRIAL-BAL-2021'!T848+'RA-TRIAL-BAL-2021'!T848+'DES-TRIAL-BAL-2021'!T848+'DMP-TRIAL-BAL-2021'!T848</f>
        <v>4029652.79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4939078.33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4939078.33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4683030.5199999996</v>
      </c>
      <c r="R849" s="576"/>
      <c r="S849" s="583">
        <f t="shared" ref="S849:S867" si="433">+IF(ABS(+O849+Q849)&gt;=ABS(P849+R849),+O849-P849+Q849-R849,0)</f>
        <v>4683030.5199999996</v>
      </c>
      <c r="T849" s="580">
        <f t="shared" si="430"/>
        <v>0</v>
      </c>
      <c r="U849" s="51"/>
      <c r="V849" s="541">
        <f>+'NF-KSF-TRIAL-BAL-2021'!O849+'RA-TRIAL-BAL-2021'!O849+'DES-TRIAL-BAL-2021'!O849+'DMP-TRIAL-BAL-2021'!O849</f>
        <v>0</v>
      </c>
      <c r="W849" s="529">
        <f>+'NF-KSF-TRIAL-BAL-2021'!P849+'RA-TRIAL-BAL-2021'!P849+'DES-TRIAL-BAL-2021'!P849+'DMP-TRIAL-BAL-2021'!P849</f>
        <v>0</v>
      </c>
      <c r="X849" s="587">
        <f>+'NF-KSF-TRIAL-BAL-2021'!Q849+'RA-TRIAL-BAL-2021'!Q849+'DES-TRIAL-BAL-2021'!Q849+'DMP-TRIAL-BAL-2021'!Q849</f>
        <v>0</v>
      </c>
      <c r="Y849" s="586">
        <f>+'NF-KSF-TRIAL-BAL-2021'!R849+'RA-TRIAL-BAL-2021'!R849+'DES-TRIAL-BAL-2021'!R849+'DMP-TRIAL-BAL-2021'!R849</f>
        <v>0</v>
      </c>
      <c r="Z849" s="587">
        <f>+'NF-KSF-TRIAL-BAL-2021'!S849+'RA-TRIAL-BAL-2021'!S849+'DES-TRIAL-BAL-2021'!S849+'DMP-TRIAL-BAL-2021'!S849</f>
        <v>0</v>
      </c>
      <c r="AA849" s="588">
        <f>+'NF-KSF-TRIAL-BAL-2021'!T849+'RA-TRIAL-BAL-2021'!T849+'DES-TRIAL-BAL-2021'!T849+'DMP-TRIAL-BAL-2021'!T849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4683030.5199999996</v>
      </c>
      <c r="AN849" s="970">
        <f t="shared" si="429"/>
        <v>0</v>
      </c>
      <c r="AO849" s="27">
        <f t="shared" ref="AO849:AO867" si="435">+S849+Z849+AG849</f>
        <v>4683030.5199999996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862573.1</v>
      </c>
      <c r="R850" s="576"/>
      <c r="S850" s="583">
        <f t="shared" si="433"/>
        <v>862573.1</v>
      </c>
      <c r="T850" s="580">
        <f t="shared" si="430"/>
        <v>0</v>
      </c>
      <c r="U850" s="51"/>
      <c r="V850" s="541">
        <f>+'NF-KSF-TRIAL-BAL-2021'!O850+'RA-TRIAL-BAL-2021'!O850+'DES-TRIAL-BAL-2021'!O850+'DMP-TRIAL-BAL-2021'!O850</f>
        <v>0</v>
      </c>
      <c r="W850" s="529">
        <f>+'NF-KSF-TRIAL-BAL-2021'!P850+'RA-TRIAL-BAL-2021'!P850+'DES-TRIAL-BAL-2021'!P850+'DMP-TRIAL-BAL-2021'!P850</f>
        <v>0</v>
      </c>
      <c r="X850" s="587">
        <f>+'NF-KSF-TRIAL-BAL-2021'!Q850+'RA-TRIAL-BAL-2021'!Q850+'DES-TRIAL-BAL-2021'!Q850+'DMP-TRIAL-BAL-2021'!Q850</f>
        <v>69031.12</v>
      </c>
      <c r="Y850" s="586">
        <f>+'NF-KSF-TRIAL-BAL-2021'!R850+'RA-TRIAL-BAL-2021'!R850+'DES-TRIAL-BAL-2021'!R850+'DMP-TRIAL-BAL-2021'!R850</f>
        <v>0</v>
      </c>
      <c r="Z850" s="587">
        <f>+'NF-KSF-TRIAL-BAL-2021'!S850+'RA-TRIAL-BAL-2021'!S850+'DES-TRIAL-BAL-2021'!S850+'DMP-TRIAL-BAL-2021'!S850</f>
        <v>69031.12</v>
      </c>
      <c r="AA850" s="588">
        <f>+'NF-KSF-TRIAL-BAL-2021'!T850+'RA-TRIAL-BAL-2021'!T850+'DES-TRIAL-BAL-2021'!T850+'DMP-TRIAL-BAL-2021'!T850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931604.22</v>
      </c>
      <c r="AN850" s="970">
        <f t="shared" si="429"/>
        <v>0</v>
      </c>
      <c r="AO850" s="27">
        <f t="shared" si="435"/>
        <v>931604.22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1905804.84</v>
      </c>
      <c r="S851" s="583">
        <f t="shared" si="433"/>
        <v>0</v>
      </c>
      <c r="T851" s="580">
        <f t="shared" si="430"/>
        <v>1905804.84</v>
      </c>
      <c r="U851" s="51"/>
      <c r="V851" s="541">
        <f>+'NF-KSF-TRIAL-BAL-2021'!O851+'RA-TRIAL-BAL-2021'!O851+'DES-TRIAL-BAL-2021'!O851+'DMP-TRIAL-BAL-2021'!O851</f>
        <v>0</v>
      </c>
      <c r="W851" s="529">
        <f>+'NF-KSF-TRIAL-BAL-2021'!P851+'RA-TRIAL-BAL-2021'!P851+'DES-TRIAL-BAL-2021'!P851+'DMP-TRIAL-BAL-2021'!P851</f>
        <v>0</v>
      </c>
      <c r="X851" s="587">
        <f>+'NF-KSF-TRIAL-BAL-2021'!Q851+'RA-TRIAL-BAL-2021'!Q851+'DES-TRIAL-BAL-2021'!Q851+'DMP-TRIAL-BAL-2021'!Q851</f>
        <v>0</v>
      </c>
      <c r="Y851" s="586">
        <f>+'NF-KSF-TRIAL-BAL-2021'!R851+'RA-TRIAL-BAL-2021'!R851+'DES-TRIAL-BAL-2021'!R851+'DMP-TRIAL-BAL-2021'!R851</f>
        <v>1176770.0699999998</v>
      </c>
      <c r="Z851" s="587">
        <f>+'NF-KSF-TRIAL-BAL-2021'!S851+'RA-TRIAL-BAL-2021'!S851+'DES-TRIAL-BAL-2021'!S851+'DMP-TRIAL-BAL-2021'!S851</f>
        <v>0</v>
      </c>
      <c r="AA851" s="588">
        <f>+'NF-KSF-TRIAL-BAL-2021'!T851+'RA-TRIAL-BAL-2021'!T851+'DES-TRIAL-BAL-2021'!T851+'DMP-TRIAL-BAL-2021'!T851</f>
        <v>1176770.0699999998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3082574.91</v>
      </c>
      <c r="AO851" s="27">
        <f t="shared" si="435"/>
        <v>0</v>
      </c>
      <c r="AP851" s="28">
        <f t="shared" si="431"/>
        <v>3082574.91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>
        <v>329000</v>
      </c>
      <c r="R852" s="576">
        <v>429440</v>
      </c>
      <c r="S852" s="583">
        <f t="shared" si="433"/>
        <v>0</v>
      </c>
      <c r="T852" s="580">
        <f t="shared" si="430"/>
        <v>100440</v>
      </c>
      <c r="U852" s="51"/>
      <c r="V852" s="541">
        <f>+'NF-KSF-TRIAL-BAL-2021'!O852+'RA-TRIAL-BAL-2021'!O852+'DES-TRIAL-BAL-2021'!O852+'DMP-TRIAL-BAL-2021'!O852</f>
        <v>0</v>
      </c>
      <c r="W852" s="529">
        <f>+'NF-KSF-TRIAL-BAL-2021'!P852+'RA-TRIAL-BAL-2021'!P852+'DES-TRIAL-BAL-2021'!P852+'DMP-TRIAL-BAL-2021'!P852</f>
        <v>0</v>
      </c>
      <c r="X852" s="587">
        <f>+'NF-KSF-TRIAL-BAL-2021'!Q852+'RA-TRIAL-BAL-2021'!Q852+'DES-TRIAL-BAL-2021'!Q852+'DMP-TRIAL-BAL-2021'!Q852</f>
        <v>100440</v>
      </c>
      <c r="Y852" s="586">
        <f>+'NF-KSF-TRIAL-BAL-2021'!R852+'RA-TRIAL-BAL-2021'!R852+'DES-TRIAL-BAL-2021'!R852+'DMP-TRIAL-BAL-2021'!R852</f>
        <v>0</v>
      </c>
      <c r="Z852" s="587">
        <f>+'NF-KSF-TRIAL-BAL-2021'!S852+'RA-TRIAL-BAL-2021'!S852+'DES-TRIAL-BAL-2021'!S852+'DMP-TRIAL-BAL-2021'!S852</f>
        <v>100440</v>
      </c>
      <c r="AA852" s="588">
        <f>+'NF-KSF-TRIAL-BAL-2021'!T852+'RA-TRIAL-BAL-2021'!T852+'DES-TRIAL-BAL-2021'!T852+'DMP-TRIAL-BAL-2021'!T852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429440</v>
      </c>
      <c r="AN852" s="970">
        <f t="shared" si="429"/>
        <v>429440</v>
      </c>
      <c r="AO852" s="27">
        <f t="shared" si="435"/>
        <v>100440</v>
      </c>
      <c r="AP852" s="28">
        <f t="shared" si="431"/>
        <v>100440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+'NF-KSF-TRIAL-BAL-2021'!O853+'RA-TRIAL-BAL-2021'!O853+'DES-TRIAL-BAL-2021'!O853+'DMP-TRIAL-BAL-2021'!O853</f>
        <v>0</v>
      </c>
      <c r="W853" s="529">
        <f>+'NF-KSF-TRIAL-BAL-2021'!P853+'RA-TRIAL-BAL-2021'!P853+'DES-TRIAL-BAL-2021'!P853+'DMP-TRIAL-BAL-2021'!P853</f>
        <v>0</v>
      </c>
      <c r="X853" s="587">
        <f>+'NF-KSF-TRIAL-BAL-2021'!Q853+'RA-TRIAL-BAL-2021'!Q853+'DES-TRIAL-BAL-2021'!Q853+'DMP-TRIAL-BAL-2021'!Q853</f>
        <v>0</v>
      </c>
      <c r="Y853" s="586">
        <f>+'NF-KSF-TRIAL-BAL-2021'!R853+'RA-TRIAL-BAL-2021'!R853+'DES-TRIAL-BAL-2021'!R853+'DMP-TRIAL-BAL-2021'!R853</f>
        <v>0</v>
      </c>
      <c r="Z853" s="587">
        <f>+'NF-KSF-TRIAL-BAL-2021'!S853+'RA-TRIAL-BAL-2021'!S853+'DES-TRIAL-BAL-2021'!S853+'DMP-TRIAL-BAL-2021'!S853</f>
        <v>0</v>
      </c>
      <c r="AA853" s="588">
        <f>+'NF-KSF-TRIAL-BAL-2021'!T853+'RA-TRIAL-BAL-2021'!T853+'DES-TRIAL-BAL-2021'!T853+'DMP-TRIAL-BAL-2021'!T853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+'NF-KSF-TRIAL-BAL-2021'!O854+'RA-TRIAL-BAL-2021'!O854+'DES-TRIAL-BAL-2021'!O854+'DMP-TRIAL-BAL-2021'!O854</f>
        <v>0</v>
      </c>
      <c r="W854" s="529">
        <f>+'NF-KSF-TRIAL-BAL-2021'!P854+'RA-TRIAL-BAL-2021'!P854+'DES-TRIAL-BAL-2021'!P854+'DMP-TRIAL-BAL-2021'!P854</f>
        <v>0</v>
      </c>
      <c r="X854" s="587">
        <f>+'NF-KSF-TRIAL-BAL-2021'!Q854+'RA-TRIAL-BAL-2021'!Q854+'DES-TRIAL-BAL-2021'!Q854+'DMP-TRIAL-BAL-2021'!Q854</f>
        <v>0</v>
      </c>
      <c r="Y854" s="586">
        <f>+'NF-KSF-TRIAL-BAL-2021'!R854+'RA-TRIAL-BAL-2021'!R854+'DES-TRIAL-BAL-2021'!R854+'DMP-TRIAL-BAL-2021'!R854</f>
        <v>0</v>
      </c>
      <c r="Z854" s="587">
        <f>+'NF-KSF-TRIAL-BAL-2021'!S854+'RA-TRIAL-BAL-2021'!S854+'DES-TRIAL-BAL-2021'!S854+'DMP-TRIAL-BAL-2021'!S854</f>
        <v>0</v>
      </c>
      <c r="AA854" s="588">
        <f>+'NF-KSF-TRIAL-BAL-2021'!T854+'RA-TRIAL-BAL-2021'!T854+'DES-TRIAL-BAL-2021'!T854+'DMP-TRIAL-BAL-2021'!T854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+'NF-KSF-TRIAL-BAL-2021'!O855+'RA-TRIAL-BAL-2021'!O855+'DES-TRIAL-BAL-2021'!O855+'DMP-TRIAL-BAL-2021'!O855</f>
        <v>0</v>
      </c>
      <c r="W855" s="529">
        <f>+'NF-KSF-TRIAL-BAL-2021'!P855+'RA-TRIAL-BAL-2021'!P855+'DES-TRIAL-BAL-2021'!P855+'DMP-TRIAL-BAL-2021'!P855</f>
        <v>0</v>
      </c>
      <c r="X855" s="587">
        <f>+'NF-KSF-TRIAL-BAL-2021'!Q855+'RA-TRIAL-BAL-2021'!Q855+'DES-TRIAL-BAL-2021'!Q855+'DMP-TRIAL-BAL-2021'!Q855</f>
        <v>0</v>
      </c>
      <c r="Y855" s="586">
        <f>+'NF-KSF-TRIAL-BAL-2021'!R855+'RA-TRIAL-BAL-2021'!R855+'DES-TRIAL-BAL-2021'!R855+'DMP-TRIAL-BAL-2021'!R855</f>
        <v>690</v>
      </c>
      <c r="Z855" s="587">
        <f>+'NF-KSF-TRIAL-BAL-2021'!S855+'RA-TRIAL-BAL-2021'!S855+'DES-TRIAL-BAL-2021'!S855+'DMP-TRIAL-BAL-2021'!S855</f>
        <v>0</v>
      </c>
      <c r="AA855" s="588">
        <f>+'NF-KSF-TRIAL-BAL-2021'!T855+'RA-TRIAL-BAL-2021'!T855+'DES-TRIAL-BAL-2021'!T855+'DMP-TRIAL-BAL-2021'!T855</f>
        <v>690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690</v>
      </c>
      <c r="AO855" s="27">
        <f t="shared" si="435"/>
        <v>0</v>
      </c>
      <c r="AP855" s="28">
        <f t="shared" si="431"/>
        <v>690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>
        <v>6600</v>
      </c>
      <c r="S856" s="583">
        <f t="shared" si="433"/>
        <v>0</v>
      </c>
      <c r="T856" s="580">
        <f t="shared" si="430"/>
        <v>6600</v>
      </c>
      <c r="U856" s="51"/>
      <c r="V856" s="541">
        <f>+'NF-KSF-TRIAL-BAL-2021'!O856+'RA-TRIAL-BAL-2021'!O856+'DES-TRIAL-BAL-2021'!O856+'DMP-TRIAL-BAL-2021'!O856</f>
        <v>0</v>
      </c>
      <c r="W856" s="529">
        <f>+'NF-KSF-TRIAL-BAL-2021'!P856+'RA-TRIAL-BAL-2021'!P856+'DES-TRIAL-BAL-2021'!P856+'DMP-TRIAL-BAL-2021'!P856</f>
        <v>0</v>
      </c>
      <c r="X856" s="587">
        <f>+'NF-KSF-TRIAL-BAL-2021'!Q856+'RA-TRIAL-BAL-2021'!Q856+'DES-TRIAL-BAL-2021'!Q856+'DMP-TRIAL-BAL-2021'!Q856</f>
        <v>0</v>
      </c>
      <c r="Y856" s="586">
        <f>+'NF-KSF-TRIAL-BAL-2021'!R856+'RA-TRIAL-BAL-2021'!R856+'DES-TRIAL-BAL-2021'!R856+'DMP-TRIAL-BAL-2021'!R856</f>
        <v>0</v>
      </c>
      <c r="Z856" s="587">
        <f>+'NF-KSF-TRIAL-BAL-2021'!S856+'RA-TRIAL-BAL-2021'!S856+'DES-TRIAL-BAL-2021'!S856+'DMP-TRIAL-BAL-2021'!S856</f>
        <v>0</v>
      </c>
      <c r="AA856" s="588">
        <f>+'NF-KSF-TRIAL-BAL-2021'!T856+'RA-TRIAL-BAL-2021'!T856+'DES-TRIAL-BAL-2021'!T856+'DMP-TRIAL-BAL-2021'!T856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6600</v>
      </c>
      <c r="AO856" s="27">
        <f t="shared" si="435"/>
        <v>0</v>
      </c>
      <c r="AP856" s="28">
        <f t="shared" si="431"/>
        <v>6600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1905803.04</v>
      </c>
      <c r="S857" s="583">
        <f t="shared" si="433"/>
        <v>0</v>
      </c>
      <c r="T857" s="580">
        <f t="shared" si="430"/>
        <v>1905803.04</v>
      </c>
      <c r="U857" s="51"/>
      <c r="V857" s="541">
        <f>+'NF-KSF-TRIAL-BAL-2021'!O857+'RA-TRIAL-BAL-2021'!O857+'DES-TRIAL-BAL-2021'!O857+'DMP-TRIAL-BAL-2021'!O857</f>
        <v>0</v>
      </c>
      <c r="W857" s="529">
        <f>+'NF-KSF-TRIAL-BAL-2021'!P857+'RA-TRIAL-BAL-2021'!P857+'DES-TRIAL-BAL-2021'!P857+'DMP-TRIAL-BAL-2021'!P857</f>
        <v>0</v>
      </c>
      <c r="X857" s="587">
        <f>+'NF-KSF-TRIAL-BAL-2021'!Q857+'RA-TRIAL-BAL-2021'!Q857+'DES-TRIAL-BAL-2021'!Q857+'DMP-TRIAL-BAL-2021'!Q857</f>
        <v>0</v>
      </c>
      <c r="Y857" s="586">
        <f>+'NF-KSF-TRIAL-BAL-2021'!R857+'RA-TRIAL-BAL-2021'!R857+'DES-TRIAL-BAL-2021'!R857+'DMP-TRIAL-BAL-2021'!R857</f>
        <v>1173562.8500000001</v>
      </c>
      <c r="Z857" s="587">
        <f>+'NF-KSF-TRIAL-BAL-2021'!S857+'RA-TRIAL-BAL-2021'!S857+'DES-TRIAL-BAL-2021'!S857+'DMP-TRIAL-BAL-2021'!S857</f>
        <v>0</v>
      </c>
      <c r="AA857" s="588">
        <f>+'NF-KSF-TRIAL-BAL-2021'!T857+'RA-TRIAL-BAL-2021'!T857+'DES-TRIAL-BAL-2021'!T857+'DMP-TRIAL-BAL-2021'!T857</f>
        <v>1173562.8500000001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3079365.89</v>
      </c>
      <c r="AO857" s="27">
        <f t="shared" si="435"/>
        <v>0</v>
      </c>
      <c r="AP857" s="28">
        <f t="shared" si="431"/>
        <v>3079365.89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1623779.94</v>
      </c>
      <c r="P858" s="9">
        <v>0</v>
      </c>
      <c r="Q858" s="122">
        <v>29137.38</v>
      </c>
      <c r="R858" s="324">
        <v>757.43</v>
      </c>
      <c r="S858" s="27">
        <f t="shared" si="433"/>
        <v>1652159.89</v>
      </c>
      <c r="T858" s="30">
        <v>0</v>
      </c>
      <c r="U858" s="51"/>
      <c r="V858" s="541">
        <f>+'NF-KSF-TRIAL-BAL-2021'!O858+'RA-TRIAL-BAL-2021'!O858+'DES-TRIAL-BAL-2021'!O858+'DMP-TRIAL-BAL-2021'!O858</f>
        <v>0</v>
      </c>
      <c r="W858" s="529">
        <f>+'NF-KSF-TRIAL-BAL-2021'!P858+'RA-TRIAL-BAL-2021'!P858+'DES-TRIAL-BAL-2021'!P858+'DMP-TRIAL-BAL-2021'!P858</f>
        <v>0</v>
      </c>
      <c r="X858" s="528">
        <f>+'NF-KSF-TRIAL-BAL-2021'!Q858+'RA-TRIAL-BAL-2021'!Q858+'DES-TRIAL-BAL-2021'!Q858+'DMP-TRIAL-BAL-2021'!Q858</f>
        <v>0</v>
      </c>
      <c r="Y858" s="529">
        <f>+'NF-KSF-TRIAL-BAL-2021'!R858+'RA-TRIAL-BAL-2021'!R858+'DES-TRIAL-BAL-2021'!R858+'DMP-TRIAL-BAL-2021'!R858</f>
        <v>0</v>
      </c>
      <c r="Z858" s="528">
        <f>+'NF-KSF-TRIAL-BAL-2021'!S858+'RA-TRIAL-BAL-2021'!S858+'DES-TRIAL-BAL-2021'!S858+'DMP-TRIAL-BAL-2021'!S858</f>
        <v>0</v>
      </c>
      <c r="AA858" s="347">
        <f>+'NF-KSF-TRIAL-BAL-2021'!T858+'RA-TRIAL-BAL-2021'!T858+'DES-TRIAL-BAL-2021'!T858+'DMP-TRIAL-BAL-2021'!T858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1623779.94</v>
      </c>
      <c r="AL858" s="9">
        <v>0</v>
      </c>
      <c r="AM858" s="326">
        <f t="shared" si="429"/>
        <v>29137.38</v>
      </c>
      <c r="AN858" s="970">
        <f t="shared" si="429"/>
        <v>757.43</v>
      </c>
      <c r="AO858" s="27">
        <f t="shared" si="435"/>
        <v>1652159.89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+'NF-KSF-TRIAL-BAL-2021'!O859+'RA-TRIAL-BAL-2021'!O859+'DES-TRIAL-BAL-2021'!O859+'DMP-TRIAL-BAL-2021'!O859</f>
        <v>0</v>
      </c>
      <c r="W859" s="529">
        <f>+'NF-KSF-TRIAL-BAL-2021'!P859+'RA-TRIAL-BAL-2021'!P859+'DES-TRIAL-BAL-2021'!P859+'DMP-TRIAL-BAL-2021'!P859</f>
        <v>0</v>
      </c>
      <c r="X859" s="528">
        <f>+'NF-KSF-TRIAL-BAL-2021'!Q859+'RA-TRIAL-BAL-2021'!Q859+'DES-TRIAL-BAL-2021'!Q859+'DMP-TRIAL-BAL-2021'!Q859</f>
        <v>0</v>
      </c>
      <c r="Y859" s="529">
        <f>+'NF-KSF-TRIAL-BAL-2021'!R859+'RA-TRIAL-BAL-2021'!R859+'DES-TRIAL-BAL-2021'!R859+'DMP-TRIAL-BAL-2021'!R859</f>
        <v>0</v>
      </c>
      <c r="Z859" s="528">
        <f>+'NF-KSF-TRIAL-BAL-2021'!S859+'RA-TRIAL-BAL-2021'!S859+'DES-TRIAL-BAL-2021'!S859+'DMP-TRIAL-BAL-2021'!S859</f>
        <v>0</v>
      </c>
      <c r="AA859" s="347">
        <f>+'NF-KSF-TRIAL-BAL-2021'!T859+'RA-TRIAL-BAL-2021'!T859+'DES-TRIAL-BAL-2021'!T859+'DMP-TRIAL-BAL-2021'!T859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>
        <v>2021</v>
      </c>
      <c r="P860" s="9">
        <v>0</v>
      </c>
      <c r="Q860" s="122"/>
      <c r="R860" s="324"/>
      <c r="S860" s="27">
        <f t="shared" si="433"/>
        <v>2021</v>
      </c>
      <c r="T860" s="30">
        <v>0</v>
      </c>
      <c r="U860" s="51"/>
      <c r="V860" s="541">
        <f>+'NF-KSF-TRIAL-BAL-2021'!O860+'RA-TRIAL-BAL-2021'!O860+'DES-TRIAL-BAL-2021'!O860+'DMP-TRIAL-BAL-2021'!O860</f>
        <v>0</v>
      </c>
      <c r="W860" s="529">
        <f>+'NF-KSF-TRIAL-BAL-2021'!P860+'RA-TRIAL-BAL-2021'!P860+'DES-TRIAL-BAL-2021'!P860+'DMP-TRIAL-BAL-2021'!P860</f>
        <v>0</v>
      </c>
      <c r="X860" s="528">
        <f>+'NF-KSF-TRIAL-BAL-2021'!Q860+'RA-TRIAL-BAL-2021'!Q860+'DES-TRIAL-BAL-2021'!Q860+'DMP-TRIAL-BAL-2021'!Q860</f>
        <v>0</v>
      </c>
      <c r="Y860" s="529">
        <f>+'NF-KSF-TRIAL-BAL-2021'!R860+'RA-TRIAL-BAL-2021'!R860+'DES-TRIAL-BAL-2021'!R860+'DMP-TRIAL-BAL-2021'!R860</f>
        <v>0</v>
      </c>
      <c r="Z860" s="528">
        <f>+'NF-KSF-TRIAL-BAL-2021'!S860+'RA-TRIAL-BAL-2021'!S860+'DES-TRIAL-BAL-2021'!S860+'DMP-TRIAL-BAL-2021'!S860</f>
        <v>0</v>
      </c>
      <c r="AA860" s="347">
        <f>+'NF-KSF-TRIAL-BAL-2021'!T860+'RA-TRIAL-BAL-2021'!T860+'DES-TRIAL-BAL-2021'!T860+'DMP-TRIAL-BAL-2021'!T860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2021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2021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>
        <v>29433</v>
      </c>
      <c r="P861" s="9">
        <v>0</v>
      </c>
      <c r="Q861" s="122"/>
      <c r="R861" s="324"/>
      <c r="S861" s="27">
        <f t="shared" si="433"/>
        <v>29433</v>
      </c>
      <c r="T861" s="30">
        <v>0</v>
      </c>
      <c r="U861" s="51"/>
      <c r="V861" s="541">
        <f>+'NF-KSF-TRIAL-BAL-2021'!O861+'RA-TRIAL-BAL-2021'!O861+'DES-TRIAL-BAL-2021'!O861+'DMP-TRIAL-BAL-2021'!O861</f>
        <v>0</v>
      </c>
      <c r="W861" s="529">
        <f>+'NF-KSF-TRIAL-BAL-2021'!P861+'RA-TRIAL-BAL-2021'!P861+'DES-TRIAL-BAL-2021'!P861+'DMP-TRIAL-BAL-2021'!P861</f>
        <v>0</v>
      </c>
      <c r="X861" s="528">
        <f>+'NF-KSF-TRIAL-BAL-2021'!Q861+'RA-TRIAL-BAL-2021'!Q861+'DES-TRIAL-BAL-2021'!Q861+'DMP-TRIAL-BAL-2021'!Q861</f>
        <v>0</v>
      </c>
      <c r="Y861" s="529">
        <f>+'NF-KSF-TRIAL-BAL-2021'!R861+'RA-TRIAL-BAL-2021'!R861+'DES-TRIAL-BAL-2021'!R861+'DMP-TRIAL-BAL-2021'!R861</f>
        <v>0</v>
      </c>
      <c r="Z861" s="528">
        <f>+'NF-KSF-TRIAL-BAL-2021'!S861+'RA-TRIAL-BAL-2021'!S861+'DES-TRIAL-BAL-2021'!S861+'DMP-TRIAL-BAL-2021'!S861</f>
        <v>0</v>
      </c>
      <c r="AA861" s="347">
        <f>+'NF-KSF-TRIAL-BAL-2021'!T861+'RA-TRIAL-BAL-2021'!T861+'DES-TRIAL-BAL-2021'!T861+'DMP-TRIAL-BAL-2021'!T861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29433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29433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+'NF-KSF-TRIAL-BAL-2021'!O862+'RA-TRIAL-BAL-2021'!O862+'DES-TRIAL-BAL-2021'!O862+'DMP-TRIAL-BAL-2021'!O862</f>
        <v>0</v>
      </c>
      <c r="W862" s="529">
        <f>+'NF-KSF-TRIAL-BAL-2021'!P862+'RA-TRIAL-BAL-2021'!P862+'DES-TRIAL-BAL-2021'!P862+'DMP-TRIAL-BAL-2021'!P862</f>
        <v>0</v>
      </c>
      <c r="X862" s="528">
        <f>+'NF-KSF-TRIAL-BAL-2021'!Q862+'RA-TRIAL-BAL-2021'!Q862+'DES-TRIAL-BAL-2021'!Q862+'DMP-TRIAL-BAL-2021'!Q862</f>
        <v>0</v>
      </c>
      <c r="Y862" s="529">
        <f>+'NF-KSF-TRIAL-BAL-2021'!R862+'RA-TRIAL-BAL-2021'!R862+'DES-TRIAL-BAL-2021'!R862+'DMP-TRIAL-BAL-2021'!R862</f>
        <v>0</v>
      </c>
      <c r="Z862" s="528">
        <f>+'NF-KSF-TRIAL-BAL-2021'!S862+'RA-TRIAL-BAL-2021'!S862+'DES-TRIAL-BAL-2021'!S862+'DMP-TRIAL-BAL-2021'!S862</f>
        <v>0</v>
      </c>
      <c r="AA862" s="347">
        <f>+'NF-KSF-TRIAL-BAL-2021'!T862+'RA-TRIAL-BAL-2021'!T862+'DES-TRIAL-BAL-2021'!T862+'DMP-TRIAL-BAL-2021'!T862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>
        <v>510221</v>
      </c>
      <c r="P863" s="9">
        <v>0</v>
      </c>
      <c r="Q863" s="122">
        <v>-34036</v>
      </c>
      <c r="R863" s="324"/>
      <c r="S863" s="27">
        <f t="shared" si="433"/>
        <v>476185</v>
      </c>
      <c r="T863" s="30">
        <v>0</v>
      </c>
      <c r="U863" s="51"/>
      <c r="V863" s="541">
        <f>+'NF-KSF-TRIAL-BAL-2021'!O863+'RA-TRIAL-BAL-2021'!O863+'DES-TRIAL-BAL-2021'!O863+'DMP-TRIAL-BAL-2021'!O863</f>
        <v>0</v>
      </c>
      <c r="W863" s="529">
        <f>+'NF-KSF-TRIAL-BAL-2021'!P863+'RA-TRIAL-BAL-2021'!P863+'DES-TRIAL-BAL-2021'!P863+'DMP-TRIAL-BAL-2021'!P863</f>
        <v>0</v>
      </c>
      <c r="X863" s="528">
        <f>+'NF-KSF-TRIAL-BAL-2021'!Q863+'RA-TRIAL-BAL-2021'!Q863+'DES-TRIAL-BAL-2021'!Q863+'DMP-TRIAL-BAL-2021'!Q863</f>
        <v>0</v>
      </c>
      <c r="Y863" s="529">
        <f>+'NF-KSF-TRIAL-BAL-2021'!R863+'RA-TRIAL-BAL-2021'!R863+'DES-TRIAL-BAL-2021'!R863+'DMP-TRIAL-BAL-2021'!R863</f>
        <v>0</v>
      </c>
      <c r="Z863" s="528">
        <f>+'NF-KSF-TRIAL-BAL-2021'!S863+'RA-TRIAL-BAL-2021'!S863+'DES-TRIAL-BAL-2021'!S863+'DMP-TRIAL-BAL-2021'!S863</f>
        <v>0</v>
      </c>
      <c r="AA863" s="347">
        <f>+'NF-KSF-TRIAL-BAL-2021'!T863+'RA-TRIAL-BAL-2021'!T863+'DES-TRIAL-BAL-2021'!T863+'DMP-TRIAL-BAL-2021'!T863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510221</v>
      </c>
      <c r="AL863" s="9">
        <v>0</v>
      </c>
      <c r="AM863" s="326">
        <f t="shared" si="429"/>
        <v>-34036</v>
      </c>
      <c r="AN863" s="970">
        <f t="shared" si="429"/>
        <v>0</v>
      </c>
      <c r="AO863" s="27">
        <f t="shared" si="435"/>
        <v>476185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+'NF-KSF-TRIAL-BAL-2021'!O864+'RA-TRIAL-BAL-2021'!O864+'DES-TRIAL-BAL-2021'!O864+'DMP-TRIAL-BAL-2021'!O864</f>
        <v>0</v>
      </c>
      <c r="W864" s="529">
        <f>+'NF-KSF-TRIAL-BAL-2021'!P864+'RA-TRIAL-BAL-2021'!P864+'DES-TRIAL-BAL-2021'!P864+'DMP-TRIAL-BAL-2021'!P864</f>
        <v>0</v>
      </c>
      <c r="X864" s="587">
        <f>+'NF-KSF-TRIAL-BAL-2021'!Q864+'RA-TRIAL-BAL-2021'!Q864+'DES-TRIAL-BAL-2021'!Q864+'DMP-TRIAL-BAL-2021'!Q864</f>
        <v>0</v>
      </c>
      <c r="Y864" s="586">
        <f>+'NF-KSF-TRIAL-BAL-2021'!R864+'RA-TRIAL-BAL-2021'!R864+'DES-TRIAL-BAL-2021'!R864+'DMP-TRIAL-BAL-2021'!R864</f>
        <v>0</v>
      </c>
      <c r="Z864" s="587">
        <f>+'NF-KSF-TRIAL-BAL-2021'!S864+'RA-TRIAL-BAL-2021'!S864+'DES-TRIAL-BAL-2021'!S864+'DMP-TRIAL-BAL-2021'!S864</f>
        <v>0</v>
      </c>
      <c r="AA864" s="588">
        <f>+'NF-KSF-TRIAL-BAL-2021'!T864+'RA-TRIAL-BAL-2021'!T864+'DES-TRIAL-BAL-2021'!T864+'DMP-TRIAL-BAL-2021'!T864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+'NF-KSF-TRIAL-BAL-2021'!O865+'RA-TRIAL-BAL-2021'!O865+'DES-TRIAL-BAL-2021'!O865+'DMP-TRIAL-BAL-2021'!O865</f>
        <v>0</v>
      </c>
      <c r="W865" s="529">
        <f>+'NF-KSF-TRIAL-BAL-2021'!P865+'RA-TRIAL-BAL-2021'!P865+'DES-TRIAL-BAL-2021'!P865+'DMP-TRIAL-BAL-2021'!P865</f>
        <v>0</v>
      </c>
      <c r="X865" s="587">
        <f>+'NF-KSF-TRIAL-BAL-2021'!Q865+'RA-TRIAL-BAL-2021'!Q865+'DES-TRIAL-BAL-2021'!Q865+'DMP-TRIAL-BAL-2021'!Q865</f>
        <v>0</v>
      </c>
      <c r="Y865" s="586">
        <f>+'NF-KSF-TRIAL-BAL-2021'!R865+'RA-TRIAL-BAL-2021'!R865+'DES-TRIAL-BAL-2021'!R865+'DMP-TRIAL-BAL-2021'!R865</f>
        <v>0</v>
      </c>
      <c r="Z865" s="587">
        <f>+'NF-KSF-TRIAL-BAL-2021'!S865+'RA-TRIAL-BAL-2021'!S865+'DES-TRIAL-BAL-2021'!S865+'DMP-TRIAL-BAL-2021'!S865</f>
        <v>0</v>
      </c>
      <c r="AA865" s="588">
        <f>+'NF-KSF-TRIAL-BAL-2021'!T865+'RA-TRIAL-BAL-2021'!T865+'DES-TRIAL-BAL-2021'!T865+'DMP-TRIAL-BAL-2021'!T865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+'NF-KSF-TRIAL-BAL-2021'!O866+'RA-TRIAL-BAL-2021'!O866+'DES-TRIAL-BAL-2021'!O866+'DMP-TRIAL-BAL-2021'!O866</f>
        <v>0</v>
      </c>
      <c r="W866" s="529">
        <f>+'NF-KSF-TRIAL-BAL-2021'!P866+'RA-TRIAL-BAL-2021'!P866+'DES-TRIAL-BAL-2021'!P866+'DMP-TRIAL-BAL-2021'!P866</f>
        <v>0</v>
      </c>
      <c r="X866" s="528">
        <f>+'NF-KSF-TRIAL-BAL-2021'!Q866+'RA-TRIAL-BAL-2021'!Q866+'DES-TRIAL-BAL-2021'!Q866+'DMP-TRIAL-BAL-2021'!Q866</f>
        <v>0</v>
      </c>
      <c r="Y866" s="529">
        <f>+'NF-KSF-TRIAL-BAL-2021'!R866+'RA-TRIAL-BAL-2021'!R866+'DES-TRIAL-BAL-2021'!R866+'DMP-TRIAL-BAL-2021'!R866</f>
        <v>0</v>
      </c>
      <c r="Z866" s="528">
        <f>+'NF-KSF-TRIAL-BAL-2021'!S866+'RA-TRIAL-BAL-2021'!S866+'DES-TRIAL-BAL-2021'!S866+'DMP-TRIAL-BAL-2021'!S866</f>
        <v>0</v>
      </c>
      <c r="AA866" s="347">
        <f>+'NF-KSF-TRIAL-BAL-2021'!T866+'RA-TRIAL-BAL-2021'!T866+'DES-TRIAL-BAL-2021'!T866+'DMP-TRIAL-BAL-2021'!T866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+'NF-KSF-TRIAL-BAL-2021'!O867+'RA-TRIAL-BAL-2021'!O867+'DES-TRIAL-BAL-2021'!O867+'DMP-TRIAL-BAL-2021'!O867</f>
        <v>0</v>
      </c>
      <c r="W867" s="529">
        <f>+'NF-KSF-TRIAL-BAL-2021'!P867+'RA-TRIAL-BAL-2021'!P867+'DES-TRIAL-BAL-2021'!P867+'DMP-TRIAL-BAL-2021'!P867</f>
        <v>0</v>
      </c>
      <c r="X867" s="528">
        <f>+'NF-KSF-TRIAL-BAL-2021'!Q867+'RA-TRIAL-BAL-2021'!Q867+'DES-TRIAL-BAL-2021'!Q867+'DMP-TRIAL-BAL-2021'!Q867</f>
        <v>0</v>
      </c>
      <c r="Y867" s="529">
        <f>+'NF-KSF-TRIAL-BAL-2021'!R867+'RA-TRIAL-BAL-2021'!R867+'DES-TRIAL-BAL-2021'!R867+'DMP-TRIAL-BAL-2021'!R867</f>
        <v>0</v>
      </c>
      <c r="Z867" s="528">
        <f>+'NF-KSF-TRIAL-BAL-2021'!S867+'RA-TRIAL-BAL-2021'!S867+'DES-TRIAL-BAL-2021'!S867+'DMP-TRIAL-BAL-2021'!S867</f>
        <v>0</v>
      </c>
      <c r="AA867" s="347">
        <f>+'NF-KSF-TRIAL-BAL-2021'!T867+'RA-TRIAL-BAL-2021'!T867+'DES-TRIAL-BAL-2021'!T867+'DMP-TRIAL-BAL-2021'!T867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+'NF-KSF-TRIAL-BAL-2021'!O868+'RA-TRIAL-BAL-2021'!O868+'DES-TRIAL-BAL-2021'!O868+'DMP-TRIAL-BAL-2021'!O868</f>
        <v>0</v>
      </c>
      <c r="W868" s="529">
        <f>+'NF-KSF-TRIAL-BAL-2021'!P868+'RA-TRIAL-BAL-2021'!P868+'DES-TRIAL-BAL-2021'!P868+'DMP-TRIAL-BAL-2021'!P868</f>
        <v>0</v>
      </c>
      <c r="X868" s="528">
        <f>+'NF-KSF-TRIAL-BAL-2021'!Q868+'RA-TRIAL-BAL-2021'!Q868+'DES-TRIAL-BAL-2021'!Q868+'DMP-TRIAL-BAL-2021'!Q868</f>
        <v>0</v>
      </c>
      <c r="Y868" s="529">
        <f>+'NF-KSF-TRIAL-BAL-2021'!R868+'RA-TRIAL-BAL-2021'!R868+'DES-TRIAL-BAL-2021'!R868+'DMP-TRIAL-BAL-2021'!R868</f>
        <v>0</v>
      </c>
      <c r="Z868" s="528">
        <f>+'NF-KSF-TRIAL-BAL-2021'!S868+'RA-TRIAL-BAL-2021'!S868+'DES-TRIAL-BAL-2021'!S868+'DMP-TRIAL-BAL-2021'!S868</f>
        <v>0</v>
      </c>
      <c r="AA868" s="347">
        <f>+'NF-KSF-TRIAL-BAL-2021'!T868+'RA-TRIAL-BAL-2021'!T868+'DES-TRIAL-BAL-2021'!T868+'DMP-TRIAL-BAL-2021'!T868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+'NF-KSF-TRIAL-BAL-2021'!O869+'RA-TRIAL-BAL-2021'!O869+'DES-TRIAL-BAL-2021'!O869+'DMP-TRIAL-BAL-2021'!O869</f>
        <v>0</v>
      </c>
      <c r="W869" s="529">
        <f>+'NF-KSF-TRIAL-BAL-2021'!P869+'RA-TRIAL-BAL-2021'!P869+'DES-TRIAL-BAL-2021'!P869+'DMP-TRIAL-BAL-2021'!P869</f>
        <v>0</v>
      </c>
      <c r="X869" s="528">
        <f>+'NF-KSF-TRIAL-BAL-2021'!Q869+'RA-TRIAL-BAL-2021'!Q869+'DES-TRIAL-BAL-2021'!Q869+'DMP-TRIAL-BAL-2021'!Q869</f>
        <v>0</v>
      </c>
      <c r="Y869" s="529">
        <f>+'NF-KSF-TRIAL-BAL-2021'!R869+'RA-TRIAL-BAL-2021'!R869+'DES-TRIAL-BAL-2021'!R869+'DMP-TRIAL-BAL-2021'!R869</f>
        <v>0</v>
      </c>
      <c r="Z869" s="528">
        <f>+'NF-KSF-TRIAL-BAL-2021'!S869+'RA-TRIAL-BAL-2021'!S869+'DES-TRIAL-BAL-2021'!S869+'DMP-TRIAL-BAL-2021'!S869</f>
        <v>0</v>
      </c>
      <c r="AA869" s="347">
        <f>+'NF-KSF-TRIAL-BAL-2021'!T869+'RA-TRIAL-BAL-2021'!T869+'DES-TRIAL-BAL-2021'!T869+'DMP-TRIAL-BAL-2021'!T869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+'NF-KSF-TRIAL-BAL-2021'!O870+'RA-TRIAL-BAL-2021'!O870+'DES-TRIAL-BAL-2021'!O870+'DMP-TRIAL-BAL-2021'!O870</f>
        <v>0</v>
      </c>
      <c r="W870" s="529">
        <f>+'NF-KSF-TRIAL-BAL-2021'!P870+'RA-TRIAL-BAL-2021'!P870+'DES-TRIAL-BAL-2021'!P870+'DMP-TRIAL-BAL-2021'!P870</f>
        <v>0</v>
      </c>
      <c r="X870" s="528">
        <f>+'NF-KSF-TRIAL-BAL-2021'!Q870+'RA-TRIAL-BAL-2021'!Q870+'DES-TRIAL-BAL-2021'!Q870+'DMP-TRIAL-BAL-2021'!Q870</f>
        <v>0</v>
      </c>
      <c r="Y870" s="529">
        <f>+'NF-KSF-TRIAL-BAL-2021'!R870+'RA-TRIAL-BAL-2021'!R870+'DES-TRIAL-BAL-2021'!R870+'DMP-TRIAL-BAL-2021'!R870</f>
        <v>0</v>
      </c>
      <c r="Z870" s="528">
        <f>+'NF-KSF-TRIAL-BAL-2021'!S870+'RA-TRIAL-BAL-2021'!S870+'DES-TRIAL-BAL-2021'!S870+'DMP-TRIAL-BAL-2021'!S870</f>
        <v>0</v>
      </c>
      <c r="AA870" s="347">
        <f>+'NF-KSF-TRIAL-BAL-2021'!T870+'RA-TRIAL-BAL-2021'!T870+'DES-TRIAL-BAL-2021'!T870+'DMP-TRIAL-BAL-2021'!T870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+'NF-KSF-TRIAL-BAL-2021'!O871+'RA-TRIAL-BAL-2021'!O871+'DES-TRIAL-BAL-2021'!O871+'DMP-TRIAL-BAL-2021'!O871</f>
        <v>0</v>
      </c>
      <c r="W871" s="529">
        <f>+'NF-KSF-TRIAL-BAL-2021'!P871+'RA-TRIAL-BAL-2021'!P871+'DES-TRIAL-BAL-2021'!P871+'DMP-TRIAL-BAL-2021'!P871</f>
        <v>0</v>
      </c>
      <c r="X871" s="528">
        <f>+'NF-KSF-TRIAL-BAL-2021'!Q871+'RA-TRIAL-BAL-2021'!Q871+'DES-TRIAL-BAL-2021'!Q871+'DMP-TRIAL-BAL-2021'!Q871</f>
        <v>0</v>
      </c>
      <c r="Y871" s="529">
        <f>+'NF-KSF-TRIAL-BAL-2021'!R871+'RA-TRIAL-BAL-2021'!R871+'DES-TRIAL-BAL-2021'!R871+'DMP-TRIAL-BAL-2021'!R871</f>
        <v>0</v>
      </c>
      <c r="Z871" s="528">
        <f>+'NF-KSF-TRIAL-BAL-2021'!S871+'RA-TRIAL-BAL-2021'!S871+'DES-TRIAL-BAL-2021'!S871+'DMP-TRIAL-BAL-2021'!S871</f>
        <v>0</v>
      </c>
      <c r="AA871" s="347">
        <f>+'NF-KSF-TRIAL-BAL-2021'!T871+'RA-TRIAL-BAL-2021'!T871+'DES-TRIAL-BAL-2021'!T871+'DMP-TRIAL-BAL-2021'!T871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+'NF-KSF-TRIAL-BAL-2021'!O872+'RA-TRIAL-BAL-2021'!O872+'DES-TRIAL-BAL-2021'!O872+'DMP-TRIAL-BAL-2021'!O872</f>
        <v>0</v>
      </c>
      <c r="W872" s="529">
        <f>+'NF-KSF-TRIAL-BAL-2021'!P872+'RA-TRIAL-BAL-2021'!P872+'DES-TRIAL-BAL-2021'!P872+'DMP-TRIAL-BAL-2021'!P872</f>
        <v>0</v>
      </c>
      <c r="X872" s="528">
        <f>+'NF-KSF-TRIAL-BAL-2021'!Q872+'RA-TRIAL-BAL-2021'!Q872+'DES-TRIAL-BAL-2021'!Q872+'DMP-TRIAL-BAL-2021'!Q872</f>
        <v>0</v>
      </c>
      <c r="Y872" s="529">
        <f>+'NF-KSF-TRIAL-BAL-2021'!R872+'RA-TRIAL-BAL-2021'!R872+'DES-TRIAL-BAL-2021'!R872+'DMP-TRIAL-BAL-2021'!R872</f>
        <v>0</v>
      </c>
      <c r="Z872" s="528">
        <f>+'NF-KSF-TRIAL-BAL-2021'!S872+'RA-TRIAL-BAL-2021'!S872+'DES-TRIAL-BAL-2021'!S872+'DMP-TRIAL-BAL-2021'!S872</f>
        <v>0</v>
      </c>
      <c r="AA872" s="347">
        <f>+'NF-KSF-TRIAL-BAL-2021'!T872+'RA-TRIAL-BAL-2021'!T872+'DES-TRIAL-BAL-2021'!T872+'DMP-TRIAL-BAL-2021'!T872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+'NF-KSF-TRIAL-BAL-2021'!O873+'RA-TRIAL-BAL-2021'!O873+'DES-TRIAL-BAL-2021'!O873+'DMP-TRIAL-BAL-2021'!O873</f>
        <v>0</v>
      </c>
      <c r="W873" s="529">
        <f>+'NF-KSF-TRIAL-BAL-2021'!P873+'RA-TRIAL-BAL-2021'!P873+'DES-TRIAL-BAL-2021'!P873+'DMP-TRIAL-BAL-2021'!P873</f>
        <v>0</v>
      </c>
      <c r="X873" s="587">
        <f>+'NF-KSF-TRIAL-BAL-2021'!Q873+'RA-TRIAL-BAL-2021'!Q873+'DES-TRIAL-BAL-2021'!Q873+'DMP-TRIAL-BAL-2021'!Q873</f>
        <v>0</v>
      </c>
      <c r="Y873" s="586">
        <f>+'NF-KSF-TRIAL-BAL-2021'!R873+'RA-TRIAL-BAL-2021'!R873+'DES-TRIAL-BAL-2021'!R873+'DMP-TRIAL-BAL-2021'!R873</f>
        <v>0</v>
      </c>
      <c r="Z873" s="587">
        <f>+'NF-KSF-TRIAL-BAL-2021'!S873+'RA-TRIAL-BAL-2021'!S873+'DES-TRIAL-BAL-2021'!S873+'DMP-TRIAL-BAL-2021'!S873</f>
        <v>0</v>
      </c>
      <c r="AA873" s="588">
        <f>+'NF-KSF-TRIAL-BAL-2021'!T873+'RA-TRIAL-BAL-2021'!T873+'DES-TRIAL-BAL-2021'!T873+'DMP-TRIAL-BAL-2021'!T873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+'NF-KSF-TRIAL-BAL-2021'!O874+'RA-TRIAL-BAL-2021'!O874+'DES-TRIAL-BAL-2021'!O874+'DMP-TRIAL-BAL-2021'!O874</f>
        <v>0</v>
      </c>
      <c r="W874" s="529">
        <f>+'NF-KSF-TRIAL-BAL-2021'!P874+'RA-TRIAL-BAL-2021'!P874+'DES-TRIAL-BAL-2021'!P874+'DMP-TRIAL-BAL-2021'!P874</f>
        <v>0</v>
      </c>
      <c r="X874" s="528">
        <f>+'NF-KSF-TRIAL-BAL-2021'!Q874+'RA-TRIAL-BAL-2021'!Q874+'DES-TRIAL-BAL-2021'!Q874+'DMP-TRIAL-BAL-2021'!Q874</f>
        <v>0</v>
      </c>
      <c r="Y874" s="529">
        <f>+'NF-KSF-TRIAL-BAL-2021'!R874+'RA-TRIAL-BAL-2021'!R874+'DES-TRIAL-BAL-2021'!R874+'DMP-TRIAL-BAL-2021'!R874</f>
        <v>0</v>
      </c>
      <c r="Z874" s="528">
        <f>+'NF-KSF-TRIAL-BAL-2021'!S874+'RA-TRIAL-BAL-2021'!S874+'DES-TRIAL-BAL-2021'!S874+'DMP-TRIAL-BAL-2021'!S874</f>
        <v>0</v>
      </c>
      <c r="AA874" s="347">
        <f>+'NF-KSF-TRIAL-BAL-2021'!T874+'RA-TRIAL-BAL-2021'!T874+'DES-TRIAL-BAL-2021'!T874+'DMP-TRIAL-BAL-2021'!T874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+'NF-KSF-TRIAL-BAL-2021'!O875+'RA-TRIAL-BAL-2021'!O875+'DES-TRIAL-BAL-2021'!O875+'DMP-TRIAL-BAL-2021'!O875</f>
        <v>0</v>
      </c>
      <c r="W875" s="529">
        <f>+'NF-KSF-TRIAL-BAL-2021'!P875+'RA-TRIAL-BAL-2021'!P875+'DES-TRIAL-BAL-2021'!P875+'DMP-TRIAL-BAL-2021'!P875</f>
        <v>0</v>
      </c>
      <c r="X875" s="528">
        <f>+'NF-KSF-TRIAL-BAL-2021'!Q875+'RA-TRIAL-BAL-2021'!Q875+'DES-TRIAL-BAL-2021'!Q875+'DMP-TRIAL-BAL-2021'!Q875</f>
        <v>0</v>
      </c>
      <c r="Y875" s="529">
        <f>+'NF-KSF-TRIAL-BAL-2021'!R875+'RA-TRIAL-BAL-2021'!R875+'DES-TRIAL-BAL-2021'!R875+'DMP-TRIAL-BAL-2021'!R875</f>
        <v>0</v>
      </c>
      <c r="Z875" s="528">
        <f>+'NF-KSF-TRIAL-BAL-2021'!S875+'RA-TRIAL-BAL-2021'!S875+'DES-TRIAL-BAL-2021'!S875+'DMP-TRIAL-BAL-2021'!S875</f>
        <v>0</v>
      </c>
      <c r="AA875" s="347">
        <f>+'NF-KSF-TRIAL-BAL-2021'!T875+'RA-TRIAL-BAL-2021'!T875+'DES-TRIAL-BAL-2021'!T875+'DMP-TRIAL-BAL-2021'!T875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+'NF-KSF-TRIAL-BAL-2021'!O876+'RA-TRIAL-BAL-2021'!O876+'DES-TRIAL-BAL-2021'!O876+'DMP-TRIAL-BAL-2021'!O876</f>
        <v>0</v>
      </c>
      <c r="W876" s="529">
        <f>+'NF-KSF-TRIAL-BAL-2021'!P876+'RA-TRIAL-BAL-2021'!P876+'DES-TRIAL-BAL-2021'!P876+'DMP-TRIAL-BAL-2021'!P876</f>
        <v>0</v>
      </c>
      <c r="X876" s="587">
        <f>+'NF-KSF-TRIAL-BAL-2021'!Q876+'RA-TRIAL-BAL-2021'!Q876+'DES-TRIAL-BAL-2021'!Q876+'DMP-TRIAL-BAL-2021'!Q876</f>
        <v>0</v>
      </c>
      <c r="Y876" s="586">
        <f>+'NF-KSF-TRIAL-BAL-2021'!R876+'RA-TRIAL-BAL-2021'!R876+'DES-TRIAL-BAL-2021'!R876+'DMP-TRIAL-BAL-2021'!R876</f>
        <v>0</v>
      </c>
      <c r="Z876" s="587">
        <f>+'NF-KSF-TRIAL-BAL-2021'!S876+'RA-TRIAL-BAL-2021'!S876+'DES-TRIAL-BAL-2021'!S876+'DMP-TRIAL-BAL-2021'!S876</f>
        <v>0</v>
      </c>
      <c r="AA876" s="588">
        <f>+'NF-KSF-TRIAL-BAL-2021'!T876+'RA-TRIAL-BAL-2021'!T876+'DES-TRIAL-BAL-2021'!T876+'DMP-TRIAL-BAL-2021'!T876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+'NF-KSF-TRIAL-BAL-2021'!O877+'RA-TRIAL-BAL-2021'!O877+'DES-TRIAL-BAL-2021'!O877+'DMP-TRIAL-BAL-2021'!O877</f>
        <v>0</v>
      </c>
      <c r="W877" s="529">
        <f>+'NF-KSF-TRIAL-BAL-2021'!P877+'RA-TRIAL-BAL-2021'!P877+'DES-TRIAL-BAL-2021'!P877+'DMP-TRIAL-BAL-2021'!P877</f>
        <v>0</v>
      </c>
      <c r="X877" s="587">
        <f>+'NF-KSF-TRIAL-BAL-2021'!Q877+'RA-TRIAL-BAL-2021'!Q877+'DES-TRIAL-BAL-2021'!Q877+'DMP-TRIAL-BAL-2021'!Q877</f>
        <v>0</v>
      </c>
      <c r="Y877" s="586">
        <f>+'NF-KSF-TRIAL-BAL-2021'!R877+'RA-TRIAL-BAL-2021'!R877+'DES-TRIAL-BAL-2021'!R877+'DMP-TRIAL-BAL-2021'!R877</f>
        <v>0</v>
      </c>
      <c r="Z877" s="587">
        <f>+'NF-KSF-TRIAL-BAL-2021'!S877+'RA-TRIAL-BAL-2021'!S877+'DES-TRIAL-BAL-2021'!S877+'DMP-TRIAL-BAL-2021'!S877</f>
        <v>0</v>
      </c>
      <c r="AA877" s="588">
        <f>+'NF-KSF-TRIAL-BAL-2021'!T877+'RA-TRIAL-BAL-2021'!T877+'DES-TRIAL-BAL-2021'!T877+'DMP-TRIAL-BAL-2021'!T877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+'NF-KSF-TRIAL-BAL-2021'!O878+'RA-TRIAL-BAL-2021'!O878+'DES-TRIAL-BAL-2021'!O878+'DMP-TRIAL-BAL-2021'!O878</f>
        <v>0</v>
      </c>
      <c r="W878" s="529">
        <f>+'NF-KSF-TRIAL-BAL-2021'!P878+'RA-TRIAL-BAL-2021'!P878+'DES-TRIAL-BAL-2021'!P878+'DMP-TRIAL-BAL-2021'!P878</f>
        <v>0</v>
      </c>
      <c r="X878" s="587">
        <f>+'NF-KSF-TRIAL-BAL-2021'!Q878+'RA-TRIAL-BAL-2021'!Q878+'DES-TRIAL-BAL-2021'!Q878+'DMP-TRIAL-BAL-2021'!Q878</f>
        <v>0</v>
      </c>
      <c r="Y878" s="586">
        <f>+'NF-KSF-TRIAL-BAL-2021'!R878+'RA-TRIAL-BAL-2021'!R878+'DES-TRIAL-BAL-2021'!R878+'DMP-TRIAL-BAL-2021'!R878</f>
        <v>4113796.19</v>
      </c>
      <c r="Z878" s="587">
        <f>+'NF-KSF-TRIAL-BAL-2021'!S878+'RA-TRIAL-BAL-2021'!S878+'DES-TRIAL-BAL-2021'!S878+'DMP-TRIAL-BAL-2021'!S878</f>
        <v>0</v>
      </c>
      <c r="AA878" s="588">
        <f>+'NF-KSF-TRIAL-BAL-2021'!T878+'RA-TRIAL-BAL-2021'!T878+'DES-TRIAL-BAL-2021'!T878+'DMP-TRIAL-BAL-2021'!T878</f>
        <v>4113796.19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4113796.19</v>
      </c>
      <c r="AO878" s="27">
        <f t="shared" si="450"/>
        <v>0</v>
      </c>
      <c r="AP878" s="28">
        <f t="shared" si="443"/>
        <v>4113796.19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+'NF-KSF-TRIAL-BAL-2021'!O879+'RA-TRIAL-BAL-2021'!O879+'DES-TRIAL-BAL-2021'!O879+'DMP-TRIAL-BAL-2021'!O879</f>
        <v>0</v>
      </c>
      <c r="W879" s="529">
        <f>+'NF-KSF-TRIAL-BAL-2021'!P879+'RA-TRIAL-BAL-2021'!P879+'DES-TRIAL-BAL-2021'!P879+'DMP-TRIAL-BAL-2021'!P879</f>
        <v>0</v>
      </c>
      <c r="X879" s="587">
        <f>+'NF-KSF-TRIAL-BAL-2021'!Q879+'RA-TRIAL-BAL-2021'!Q879+'DES-TRIAL-BAL-2021'!Q879+'DMP-TRIAL-BAL-2021'!Q879</f>
        <v>0</v>
      </c>
      <c r="Y879" s="586">
        <f>+'NF-KSF-TRIAL-BAL-2021'!R879+'RA-TRIAL-BAL-2021'!R879+'DES-TRIAL-BAL-2021'!R879+'DMP-TRIAL-BAL-2021'!R879</f>
        <v>0</v>
      </c>
      <c r="Z879" s="587">
        <f>+'NF-KSF-TRIAL-BAL-2021'!S879+'RA-TRIAL-BAL-2021'!S879+'DES-TRIAL-BAL-2021'!S879+'DMP-TRIAL-BAL-2021'!S879</f>
        <v>0</v>
      </c>
      <c r="AA879" s="588">
        <f>+'NF-KSF-TRIAL-BAL-2021'!T879+'RA-TRIAL-BAL-2021'!T879+'DES-TRIAL-BAL-2021'!T879+'DMP-TRIAL-BAL-2021'!T879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+'NF-KSF-TRIAL-BAL-2021'!O880+'RA-TRIAL-BAL-2021'!O880+'DES-TRIAL-BAL-2021'!O880+'DMP-TRIAL-BAL-2021'!O880</f>
        <v>0</v>
      </c>
      <c r="W880" s="529">
        <f>+'NF-KSF-TRIAL-BAL-2021'!P880+'RA-TRIAL-BAL-2021'!P880+'DES-TRIAL-BAL-2021'!P880+'DMP-TRIAL-BAL-2021'!P880</f>
        <v>0</v>
      </c>
      <c r="X880" s="587">
        <f>+'NF-KSF-TRIAL-BAL-2021'!Q880+'RA-TRIAL-BAL-2021'!Q880+'DES-TRIAL-BAL-2021'!Q880+'DMP-TRIAL-BAL-2021'!Q880</f>
        <v>0</v>
      </c>
      <c r="Y880" s="586">
        <f>+'NF-KSF-TRIAL-BAL-2021'!R880+'RA-TRIAL-BAL-2021'!R880+'DES-TRIAL-BAL-2021'!R880+'DMP-TRIAL-BAL-2021'!R880</f>
        <v>0</v>
      </c>
      <c r="Z880" s="587">
        <f>+'NF-KSF-TRIAL-BAL-2021'!S880+'RA-TRIAL-BAL-2021'!S880+'DES-TRIAL-BAL-2021'!S880+'DMP-TRIAL-BAL-2021'!S880</f>
        <v>0</v>
      </c>
      <c r="AA880" s="588">
        <f>+'NF-KSF-TRIAL-BAL-2021'!T880+'RA-TRIAL-BAL-2021'!T880+'DES-TRIAL-BAL-2021'!T880+'DMP-TRIAL-BAL-2021'!T880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+'NF-KSF-TRIAL-BAL-2021'!O881+'RA-TRIAL-BAL-2021'!O881+'DES-TRIAL-BAL-2021'!O881+'DMP-TRIAL-BAL-2021'!O881</f>
        <v>0</v>
      </c>
      <c r="W881" s="529">
        <f>+'NF-KSF-TRIAL-BAL-2021'!P881+'RA-TRIAL-BAL-2021'!P881+'DES-TRIAL-BAL-2021'!P881+'DMP-TRIAL-BAL-2021'!P881</f>
        <v>0</v>
      </c>
      <c r="X881" s="587">
        <f>+'NF-KSF-TRIAL-BAL-2021'!Q881+'RA-TRIAL-BAL-2021'!Q881+'DES-TRIAL-BAL-2021'!Q881+'DMP-TRIAL-BAL-2021'!Q881</f>
        <v>0</v>
      </c>
      <c r="Y881" s="586">
        <f>+'NF-KSF-TRIAL-BAL-2021'!R881+'RA-TRIAL-BAL-2021'!R881+'DES-TRIAL-BAL-2021'!R881+'DMP-TRIAL-BAL-2021'!R881</f>
        <v>0</v>
      </c>
      <c r="Z881" s="587">
        <f>+'NF-KSF-TRIAL-BAL-2021'!S881+'RA-TRIAL-BAL-2021'!S881+'DES-TRIAL-BAL-2021'!S881+'DMP-TRIAL-BAL-2021'!S881</f>
        <v>0</v>
      </c>
      <c r="AA881" s="588">
        <f>+'NF-KSF-TRIAL-BAL-2021'!T881+'RA-TRIAL-BAL-2021'!T881+'DES-TRIAL-BAL-2021'!T881+'DMP-TRIAL-BAL-2021'!T881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+'NF-KSF-TRIAL-BAL-2021'!O882+'RA-TRIAL-BAL-2021'!O882+'DES-TRIAL-BAL-2021'!O882+'DMP-TRIAL-BAL-2021'!O882</f>
        <v>0</v>
      </c>
      <c r="W882" s="529">
        <f>+'NF-KSF-TRIAL-BAL-2021'!P882+'RA-TRIAL-BAL-2021'!P882+'DES-TRIAL-BAL-2021'!P882+'DMP-TRIAL-BAL-2021'!P882</f>
        <v>0</v>
      </c>
      <c r="X882" s="587">
        <f>+'NF-KSF-TRIAL-BAL-2021'!Q882+'RA-TRIAL-BAL-2021'!Q882+'DES-TRIAL-BAL-2021'!Q882+'DMP-TRIAL-BAL-2021'!Q882</f>
        <v>0</v>
      </c>
      <c r="Y882" s="586">
        <f>+'NF-KSF-TRIAL-BAL-2021'!R882+'RA-TRIAL-BAL-2021'!R882+'DES-TRIAL-BAL-2021'!R882+'DMP-TRIAL-BAL-2021'!R882</f>
        <v>0</v>
      </c>
      <c r="Z882" s="587">
        <f>+'NF-KSF-TRIAL-BAL-2021'!S882+'RA-TRIAL-BAL-2021'!S882+'DES-TRIAL-BAL-2021'!S882+'DMP-TRIAL-BAL-2021'!S882</f>
        <v>0</v>
      </c>
      <c r="AA882" s="588">
        <f>+'NF-KSF-TRIAL-BAL-2021'!T882+'RA-TRIAL-BAL-2021'!T882+'DES-TRIAL-BAL-2021'!T882+'DMP-TRIAL-BAL-2021'!T882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+'NF-KSF-TRIAL-BAL-2021'!O883+'RA-TRIAL-BAL-2021'!O883+'DES-TRIAL-BAL-2021'!O883+'DMP-TRIAL-BAL-2021'!O883</f>
        <v>0</v>
      </c>
      <c r="W883" s="529">
        <f>+'NF-KSF-TRIAL-BAL-2021'!P883+'RA-TRIAL-BAL-2021'!P883+'DES-TRIAL-BAL-2021'!P883+'DMP-TRIAL-BAL-2021'!P883</f>
        <v>0</v>
      </c>
      <c r="X883" s="587">
        <f>+'NF-KSF-TRIAL-BAL-2021'!Q883+'RA-TRIAL-BAL-2021'!Q883+'DES-TRIAL-BAL-2021'!Q883+'DMP-TRIAL-BAL-2021'!Q883</f>
        <v>0</v>
      </c>
      <c r="Y883" s="586">
        <f>+'NF-KSF-TRIAL-BAL-2021'!R883+'RA-TRIAL-BAL-2021'!R883+'DES-TRIAL-BAL-2021'!R883+'DMP-TRIAL-BAL-2021'!R883</f>
        <v>0</v>
      </c>
      <c r="Z883" s="587">
        <f>+'NF-KSF-TRIAL-BAL-2021'!S883+'RA-TRIAL-BAL-2021'!S883+'DES-TRIAL-BAL-2021'!S883+'DMP-TRIAL-BAL-2021'!S883</f>
        <v>0</v>
      </c>
      <c r="AA883" s="588">
        <f>+'NF-KSF-TRIAL-BAL-2021'!T883+'RA-TRIAL-BAL-2021'!T883+'DES-TRIAL-BAL-2021'!T883+'DMP-TRIAL-BAL-2021'!T883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+'NF-KSF-TRIAL-BAL-2021'!O884+'RA-TRIAL-BAL-2021'!O884+'DES-TRIAL-BAL-2021'!O884+'DMP-TRIAL-BAL-2021'!O884</f>
        <v>0</v>
      </c>
      <c r="W884" s="529">
        <f>+'NF-KSF-TRIAL-BAL-2021'!P884+'RA-TRIAL-BAL-2021'!P884+'DES-TRIAL-BAL-2021'!P884+'DMP-TRIAL-BAL-2021'!P884</f>
        <v>0</v>
      </c>
      <c r="X884" s="528">
        <f>+'NF-KSF-TRIAL-BAL-2021'!Q884+'RA-TRIAL-BAL-2021'!Q884+'DES-TRIAL-BAL-2021'!Q884+'DMP-TRIAL-BAL-2021'!Q884</f>
        <v>0</v>
      </c>
      <c r="Y884" s="529">
        <f>+'NF-KSF-TRIAL-BAL-2021'!R884+'RA-TRIAL-BAL-2021'!R884+'DES-TRIAL-BAL-2021'!R884+'DMP-TRIAL-BAL-2021'!R884</f>
        <v>0</v>
      </c>
      <c r="Z884" s="587">
        <f>+'NF-KSF-TRIAL-BAL-2021'!S884+'RA-TRIAL-BAL-2021'!S884+'DES-TRIAL-BAL-2021'!S884+'DMP-TRIAL-BAL-2021'!S884</f>
        <v>0</v>
      </c>
      <c r="AA884" s="588">
        <f>+'NF-KSF-TRIAL-BAL-2021'!T884+'RA-TRIAL-BAL-2021'!T884+'DES-TRIAL-BAL-2021'!T884+'DMP-TRIAL-BAL-2021'!T884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+'NF-KSF-TRIAL-BAL-2021'!O885+'RA-TRIAL-BAL-2021'!O885+'DES-TRIAL-BAL-2021'!O885+'DMP-TRIAL-BAL-2021'!O885</f>
        <v>0</v>
      </c>
      <c r="W885" s="529">
        <f>+'NF-KSF-TRIAL-BAL-2021'!P885+'RA-TRIAL-BAL-2021'!P885+'DES-TRIAL-BAL-2021'!P885+'DMP-TRIAL-BAL-2021'!P885</f>
        <v>0</v>
      </c>
      <c r="X885" s="528">
        <f>+'NF-KSF-TRIAL-BAL-2021'!Q885+'RA-TRIAL-BAL-2021'!Q885+'DES-TRIAL-BAL-2021'!Q885+'DMP-TRIAL-BAL-2021'!Q885</f>
        <v>0</v>
      </c>
      <c r="Y885" s="529">
        <f>+'NF-KSF-TRIAL-BAL-2021'!R885+'RA-TRIAL-BAL-2021'!R885+'DES-TRIAL-BAL-2021'!R885+'DMP-TRIAL-BAL-2021'!R885</f>
        <v>0</v>
      </c>
      <c r="Z885" s="528">
        <f>+'NF-KSF-TRIAL-BAL-2021'!S885+'RA-TRIAL-BAL-2021'!S885+'DES-TRIAL-BAL-2021'!S885+'DMP-TRIAL-BAL-2021'!S885</f>
        <v>0</v>
      </c>
      <c r="AA885" s="347">
        <f>+'NF-KSF-TRIAL-BAL-2021'!T885+'RA-TRIAL-BAL-2021'!T885+'DES-TRIAL-BAL-2021'!T885+'DMP-TRIAL-BAL-2021'!T885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3006801.47</v>
      </c>
      <c r="Q886" s="122">
        <v>757.43</v>
      </c>
      <c r="R886" s="324">
        <v>-4898.62</v>
      </c>
      <c r="S886" s="29">
        <v>0</v>
      </c>
      <c r="T886" s="28">
        <f>+IF(ABS(+O886+Q886)&lt;=ABS(P886+R886),-O886+P886-Q886+R886,0)</f>
        <v>3001145.42</v>
      </c>
      <c r="U886" s="51"/>
      <c r="V886" s="541">
        <f>+'NF-KSF-TRIAL-BAL-2021'!O886+'RA-TRIAL-BAL-2021'!O886+'DES-TRIAL-BAL-2021'!O886+'DMP-TRIAL-BAL-2021'!O886</f>
        <v>0</v>
      </c>
      <c r="W886" s="529">
        <f>+'NF-KSF-TRIAL-BAL-2021'!P886+'RA-TRIAL-BAL-2021'!P886+'DES-TRIAL-BAL-2021'!P886+'DMP-TRIAL-BAL-2021'!P886</f>
        <v>477220.38</v>
      </c>
      <c r="X886" s="528">
        <f>+'NF-KSF-TRIAL-BAL-2021'!Q886+'RA-TRIAL-BAL-2021'!Q886+'DES-TRIAL-BAL-2021'!Q886+'DMP-TRIAL-BAL-2021'!Q886</f>
        <v>44336.7</v>
      </c>
      <c r="Y886" s="529">
        <f>+'NF-KSF-TRIAL-BAL-2021'!R886+'RA-TRIAL-BAL-2021'!R886+'DES-TRIAL-BAL-2021'!R886+'DMP-TRIAL-BAL-2021'!R886</f>
        <v>59767.869999999995</v>
      </c>
      <c r="Z886" s="528">
        <f>+'NF-KSF-TRIAL-BAL-2021'!S886+'RA-TRIAL-BAL-2021'!S886+'DES-TRIAL-BAL-2021'!S886+'DMP-TRIAL-BAL-2021'!S886</f>
        <v>0</v>
      </c>
      <c r="AA886" s="347">
        <f>+'NF-KSF-TRIAL-BAL-2021'!T886+'RA-TRIAL-BAL-2021'!T886+'DES-TRIAL-BAL-2021'!T886+'DMP-TRIAL-BAL-2021'!T886</f>
        <v>492651.55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3484021.85</v>
      </c>
      <c r="AM886" s="326">
        <f t="shared" si="429"/>
        <v>45094.13</v>
      </c>
      <c r="AN886" s="970">
        <f t="shared" si="429"/>
        <v>54869.25</v>
      </c>
      <c r="AO886" s="330">
        <v>0</v>
      </c>
      <c r="AP886" s="28">
        <f>+T886+AA886+AH886</f>
        <v>3493796.9699999997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1691238.3999999999</v>
      </c>
      <c r="P887" s="37">
        <v>0</v>
      </c>
      <c r="Q887" s="124">
        <v>1905803.04</v>
      </c>
      <c r="R887" s="125"/>
      <c r="S887" s="27">
        <f>+IF(ABS(+O887+Q887)&gt;=ABS(P887+R887),+O887-P887+Q887-R887,0)</f>
        <v>3597041.44</v>
      </c>
      <c r="T887" s="30">
        <v>0</v>
      </c>
      <c r="U887" s="51"/>
      <c r="V887" s="544">
        <f>+'NF-KSF-TRIAL-BAL-2021'!O887+'RA-TRIAL-BAL-2021'!O887+'DES-TRIAL-BAL-2021'!O887+'DMP-TRIAL-BAL-2021'!O887</f>
        <v>5456930.8200000003</v>
      </c>
      <c r="W887" s="542">
        <f>+'NF-KSF-TRIAL-BAL-2021'!P887+'RA-TRIAL-BAL-2021'!P887+'DES-TRIAL-BAL-2021'!P887+'DMP-TRIAL-BAL-2021'!P887</f>
        <v>0</v>
      </c>
      <c r="X887" s="530">
        <f>+'NF-KSF-TRIAL-BAL-2021'!Q887+'RA-TRIAL-BAL-2021'!Q887+'DES-TRIAL-BAL-2021'!Q887+'DMP-TRIAL-BAL-2021'!Q887</f>
        <v>5287359.0399999991</v>
      </c>
      <c r="Y887" s="542">
        <f>+'NF-KSF-TRIAL-BAL-2021'!R887+'RA-TRIAL-BAL-2021'!R887+'DES-TRIAL-BAL-2021'!R887+'DMP-TRIAL-BAL-2021'!R887</f>
        <v>0</v>
      </c>
      <c r="Z887" s="530">
        <f>+'NF-KSF-TRIAL-BAL-2021'!S887+'RA-TRIAL-BAL-2021'!S887+'DES-TRIAL-BAL-2021'!S887+'DMP-TRIAL-BAL-2021'!S887</f>
        <v>10744289.859999999</v>
      </c>
      <c r="AA887" s="531">
        <f>+'NF-KSF-TRIAL-BAL-2021'!T887+'RA-TRIAL-BAL-2021'!T887+'DES-TRIAL-BAL-2021'!T887+'DMP-TRIAL-BAL-2021'!T887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7148169.2199999997</v>
      </c>
      <c r="AL887" s="37">
        <v>0</v>
      </c>
      <c r="AM887" s="1057">
        <f t="shared" si="429"/>
        <v>7193162.0800000001</v>
      </c>
      <c r="AN887" s="1499">
        <f t="shared" si="429"/>
        <v>0</v>
      </c>
      <c r="AO887" s="1057">
        <f>+S887+Z887+AG887</f>
        <v>14341331.299999999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4684023.1500000004</v>
      </c>
      <c r="P888" s="13">
        <f t="shared" si="455"/>
        <v>4684023.1500000004</v>
      </c>
      <c r="Q888" s="32">
        <f t="shared" si="455"/>
        <v>9255537.2100000009</v>
      </c>
      <c r="R888" s="33">
        <f t="shared" si="455"/>
        <v>9255537.2100000009</v>
      </c>
      <c r="S888" s="32">
        <f t="shared" si="455"/>
        <v>12129773.76</v>
      </c>
      <c r="T888" s="34">
        <f t="shared" si="455"/>
        <v>12129773.76</v>
      </c>
      <c r="U888" s="51"/>
      <c r="V888" s="840">
        <f t="shared" ref="V888:AA888" si="456">+ROUND(SUM(V831:V887),2)</f>
        <v>5934151.2000000002</v>
      </c>
      <c r="W888" s="843">
        <f t="shared" si="456"/>
        <v>5934151.2000000002</v>
      </c>
      <c r="X888" s="842">
        <f t="shared" si="456"/>
        <v>6669363.6799999997</v>
      </c>
      <c r="Y888" s="843">
        <f t="shared" si="456"/>
        <v>6669363.6799999997</v>
      </c>
      <c r="Z888" s="844">
        <f t="shared" si="456"/>
        <v>11406412.529999999</v>
      </c>
      <c r="AA888" s="845">
        <f t="shared" si="456"/>
        <v>11406412.529999999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10618174.35</v>
      </c>
      <c r="AL888" s="1548">
        <f t="shared" si="458"/>
        <v>10618174.35</v>
      </c>
      <c r="AM888" s="1544">
        <f t="shared" si="458"/>
        <v>15924900.890000001</v>
      </c>
      <c r="AN888" s="1546">
        <f t="shared" si="458"/>
        <v>15924900.890000001</v>
      </c>
      <c r="AO888" s="1544">
        <f t="shared" si="458"/>
        <v>23536186.289999999</v>
      </c>
      <c r="AP888" s="1545">
        <f t="shared" si="458"/>
        <v>23536186.289999999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24204512.77</v>
      </c>
      <c r="P890" s="290">
        <f t="shared" si="459"/>
        <v>24204512.77</v>
      </c>
      <c r="Q890" s="291">
        <f t="shared" si="459"/>
        <v>47189852.299999997</v>
      </c>
      <c r="R890" s="292">
        <f t="shared" si="459"/>
        <v>47189852.299999997</v>
      </c>
      <c r="S890" s="291">
        <f t="shared" si="459"/>
        <v>39253571.5</v>
      </c>
      <c r="T890" s="293">
        <f t="shared" si="459"/>
        <v>39253571.5</v>
      </c>
      <c r="U890" s="51"/>
      <c r="V890" s="430">
        <f t="shared" ref="V890:AA890" si="460">+ROUND(+V829+V888,2)</f>
        <v>11827067.689999999</v>
      </c>
      <c r="W890" s="431">
        <f t="shared" si="460"/>
        <v>11827067.689999999</v>
      </c>
      <c r="X890" s="432">
        <f t="shared" si="460"/>
        <v>27956546.600000001</v>
      </c>
      <c r="Y890" s="431">
        <f t="shared" si="460"/>
        <v>27956546.600000001</v>
      </c>
      <c r="Z890" s="432">
        <f t="shared" si="460"/>
        <v>18327497.510000002</v>
      </c>
      <c r="AA890" s="433">
        <f t="shared" si="460"/>
        <v>18327497.510000002</v>
      </c>
      <c r="AB890" s="51"/>
      <c r="AC890" s="294">
        <f t="shared" ref="AC890:AH890" si="461">+ROUND(+AC829+AC888,2)</f>
        <v>65153601.780000001</v>
      </c>
      <c r="AD890" s="295">
        <f t="shared" si="461"/>
        <v>65153601.780000001</v>
      </c>
      <c r="AE890" s="296">
        <f t="shared" si="461"/>
        <v>2226939.5699999998</v>
      </c>
      <c r="AF890" s="297">
        <f t="shared" si="461"/>
        <v>2226939.5699999998</v>
      </c>
      <c r="AG890" s="298">
        <f t="shared" si="461"/>
        <v>67124112.450000003</v>
      </c>
      <c r="AH890" s="299">
        <f t="shared" si="461"/>
        <v>67124112.450000003</v>
      </c>
      <c r="AI890" s="51"/>
      <c r="AJ890" s="1549" t="str">
        <f t="shared" si="423"/>
        <v>Общо</v>
      </c>
      <c r="AK890" s="1550">
        <f t="shared" ref="AK890:AP890" si="462">+ROUND(+AK829+AK888,2)</f>
        <v>101185182.23999999</v>
      </c>
      <c r="AL890" s="1551">
        <f t="shared" si="462"/>
        <v>101185182.23999999</v>
      </c>
      <c r="AM890" s="1552">
        <f t="shared" si="462"/>
        <v>77373338.469999999</v>
      </c>
      <c r="AN890" s="1551">
        <f t="shared" si="462"/>
        <v>77373338.469999999</v>
      </c>
      <c r="AO890" s="1552">
        <f t="shared" si="462"/>
        <v>124705181.45999999</v>
      </c>
      <c r="AP890" s="1553">
        <f t="shared" si="462"/>
        <v>124705181.45999999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1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1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1982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1984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2101</v>
      </c>
      <c r="AA913" s="2196" t="s">
        <v>2102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+ROUND(V829,2)-ROUND('NF-KSF-TRIAL-BAL-2021'!O829,2)-ROUND('RA-TRIAL-BAL-2021'!O829,2)-ROUND('DES-TRIAL-BAL-2021'!O829,2)-ROUND('DMP-TRIAL-BAL-2021'!O829,2)</f>
        <v>2.2191670723259449E-10</v>
      </c>
      <c r="W914" s="2189">
        <f>+ROUND(W829,2)-ROUND('NF-KSF-TRIAL-BAL-2021'!P829,2)-ROUND('RA-TRIAL-BAL-2021'!P829,2)-ROUND('DES-TRIAL-BAL-2021'!P829,2)-ROUND('DMP-TRIAL-BAL-2021'!P829,2)</f>
        <v>2.2191670723259449E-10</v>
      </c>
      <c r="X914" s="2190">
        <f>+ROUND(X829,2)-ROUND('NF-KSF-TRIAL-BAL-2021'!Q829,2)-ROUND('RA-TRIAL-BAL-2021'!Q829,2)-ROUND('DES-TRIAL-BAL-2021'!Q829,2)-ROUND('DMP-TRIAL-BAL-2021'!Q829,2)</f>
        <v>6.7120708990842104E-10</v>
      </c>
      <c r="Y914" s="2189">
        <f>+ROUND(Y829,2)-ROUND('NF-KSF-TRIAL-BAL-2021'!R829,2)-ROUND('RA-TRIAL-BAL-2021'!R829,2)-ROUND('DES-TRIAL-BAL-2021'!R829,2)-ROUND('DMP-TRIAL-BAL-2021'!R829,2)</f>
        <v>6.7120708990842104E-10</v>
      </c>
      <c r="Z914" s="2190">
        <f>+ROUND(Z829,2)-ROUND('NF-KSF-TRIAL-BAL-2021'!S829,2)-ROUND('RA-TRIAL-BAL-2021'!S829,2)-ROUND('DES-TRIAL-BAL-2021'!S829,2)-ROUND('DMP-TRIAL-BAL-2021'!S829,2)</f>
        <v>5.2023096941411495E-10</v>
      </c>
      <c r="AA914" s="2192">
        <f>+ROUND(AA829,2)-ROUND('NF-KSF-TRIAL-BAL-2021'!T829,2)-ROUND('RA-TRIAL-BAL-2021'!T829,2)-ROUND('DES-TRIAL-BAL-2021'!T829,2)-ROUND('DMP-TRIAL-BAL-2021'!T829,2)</f>
        <v>5.2023096941411495E-10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H13:L13"/>
    <mergeCell ref="E12:F12"/>
    <mergeCell ref="E2:L2"/>
    <mergeCell ref="C6:E6"/>
    <mergeCell ref="G6:L6"/>
    <mergeCell ref="G8:H8"/>
    <mergeCell ref="J8:L8"/>
    <mergeCell ref="D4:E4"/>
    <mergeCell ref="G4:L4"/>
    <mergeCell ref="A3:C5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zoomScaleNormal="100" workbookViewId="0">
      <selection activeCell="N25" sqref="N25"/>
    </sheetView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59" t="str">
        <f>+'TRIAL-BALANCE'!E2:L2</f>
        <v>ОБЩИНА ГУЛЯНЦИ</v>
      </c>
      <c r="F2" s="2460"/>
      <c r="G2" s="2460"/>
      <c r="H2" s="2460"/>
      <c r="I2" s="2460"/>
      <c r="J2" s="2460"/>
      <c r="K2" s="2460"/>
      <c r="L2" s="2461"/>
      <c r="M2" s="46"/>
      <c r="N2" s="43"/>
      <c r="O2" s="43"/>
    </row>
    <row r="3" spans="1:15" ht="3.75" customHeigh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ГР.ГУЛЯНЦИ</v>
      </c>
      <c r="H4" s="2474"/>
      <c r="I4" s="2474"/>
      <c r="J4" s="2474"/>
      <c r="K4" s="2474"/>
      <c r="L4" s="2475"/>
      <c r="M4" s="47"/>
      <c r="N4" s="43"/>
      <c r="O4" s="43"/>
    </row>
    <row r="5" spans="1:15" ht="3.75" customHeigh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62">
        <f>+'TRIAL-BALANCE'!C6:E6</f>
        <v>413691</v>
      </c>
      <c r="D6" s="2463"/>
      <c r="E6" s="2464"/>
      <c r="F6" s="448" t="s">
        <v>534</v>
      </c>
      <c r="G6" s="2465" t="str">
        <f>+'TRIAL-BALANCE'!G6:L6</f>
        <v>tsus@abv.bg</v>
      </c>
      <c r="H6" s="2466"/>
      <c r="I6" s="2466"/>
      <c r="J6" s="2466"/>
      <c r="K6" s="2466"/>
      <c r="L6" s="2467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6502</v>
      </c>
      <c r="D8" s="207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57">
        <f>+'TRIAL-BALANCE'!K10:L10</f>
        <v>44398</v>
      </c>
      <c r="L10" s="2458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30 юни 2021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1987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>
        <v>119903</v>
      </c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1988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-147797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>
        <v>-137822</v>
      </c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>
        <v>3</v>
      </c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>
        <v>-9978</v>
      </c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>
        <v>0</v>
      </c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1989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>
        <v>-210000</v>
      </c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-237894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56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56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1952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1963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1954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1953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1945</v>
      </c>
      <c r="C34" s="1924"/>
      <c r="D34" s="1924"/>
      <c r="E34" s="1926" t="s">
        <v>1944</v>
      </c>
      <c r="F34" s="1924"/>
      <c r="G34" s="1924"/>
      <c r="H34" s="1924"/>
      <c r="I34" s="1924"/>
      <c r="J34" s="1924"/>
      <c r="K34" s="1927" t="s">
        <v>1946</v>
      </c>
      <c r="L34" s="1925"/>
      <c r="M34" s="44"/>
      <c r="N34" s="43"/>
      <c r="O34" s="43"/>
    </row>
    <row r="35" spans="1:15" ht="15.75">
      <c r="A35" s="43"/>
      <c r="B35" s="1928" t="s">
        <v>1947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1948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1949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zoomScaleNormal="100" workbookViewId="0">
      <pane xSplit="3" ySplit="10" topLeftCell="J77" activePane="bottomRight" state="frozen"/>
      <selection pane="topRight" activeCell="D1" sqref="D1"/>
      <selection pane="bottomLeft" activeCell="A11" sqref="A11"/>
      <selection pane="bottomRight" activeCell="M73" sqref="M73:N73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503" t="str">
        <f>+'TRIAL-BALANCE'!E2</f>
        <v>ОБЩИНА ГУЛЯНЦИ</v>
      </c>
      <c r="B1" s="2504"/>
      <c r="C1" s="2504"/>
      <c r="D1" s="2505"/>
      <c r="E1" s="148" t="s">
        <v>1955</v>
      </c>
      <c r="F1" s="149"/>
      <c r="G1" s="2501">
        <f>+'TRIAL-BALANCE'!C6</f>
        <v>413691</v>
      </c>
      <c r="H1" s="2502"/>
      <c r="I1" s="149"/>
      <c r="J1" s="150" t="s">
        <v>258</v>
      </c>
      <c r="K1" s="1742">
        <f>+'TRIAL-BALANCE'!C8</f>
        <v>6502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7" t="s">
        <v>1085</v>
      </c>
      <c r="B2" s="2488"/>
      <c r="C2" s="2488"/>
      <c r="D2" s="2489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06" t="str">
        <f>+'TRIAL-BALANCE'!G4</f>
        <v>ГР.ГУЛЯНЦИ</v>
      </c>
      <c r="B3" s="2507"/>
      <c r="C3" s="2507"/>
      <c r="D3" s="2508"/>
      <c r="E3" s="1268" t="s">
        <v>2105</v>
      </c>
      <c r="F3" s="151"/>
      <c r="G3" s="2490">
        <f>+'TRIAL-BALANCE'!J8</f>
        <v>0</v>
      </c>
      <c r="H3" s="2492"/>
      <c r="I3" s="149"/>
      <c r="J3" s="2209" t="s">
        <v>2104</v>
      </c>
      <c r="K3" s="2490" t="str">
        <f>+'TRIAL-BALANCE'!G6</f>
        <v>tsus@abv.bg</v>
      </c>
      <c r="L3" s="2491"/>
      <c r="M3" s="2491"/>
      <c r="N3" s="249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30 юни 2021 г.</v>
      </c>
      <c r="F5" s="210"/>
      <c r="G5" s="209"/>
      <c r="H5" s="1741" t="str">
        <f>+A1</f>
        <v>ОБЩИНА ГУЛЯНЦИ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1" t="s">
        <v>2181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497" t="s">
        <v>398</v>
      </c>
      <c r="N7" s="2498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509" t="s">
        <v>564</v>
      </c>
      <c r="B8" s="2482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2103</v>
      </c>
      <c r="K8" s="1418"/>
      <c r="L8" s="164"/>
      <c r="M8" s="2499"/>
      <c r="N8" s="2500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510"/>
      <c r="B9" s="2483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1985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1983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>
        <v>64375.35</v>
      </c>
      <c r="E17" s="485">
        <v>64375.35</v>
      </c>
      <c r="F17" s="214"/>
      <c r="G17" s="484"/>
      <c r="H17" s="485"/>
      <c r="I17" s="214"/>
      <c r="J17" s="484"/>
      <c r="K17" s="485"/>
      <c r="L17" s="214"/>
      <c r="M17" s="486">
        <f t="shared" si="0"/>
        <v>64375.35</v>
      </c>
      <c r="N17" s="487">
        <f t="shared" si="0"/>
        <v>64375.35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1986</v>
      </c>
      <c r="B22" s="178">
        <v>1070</v>
      </c>
      <c r="C22" s="154"/>
      <c r="D22" s="215">
        <f>+D16+D17+D18+D19+D20+D21</f>
        <v>64375.35</v>
      </c>
      <c r="E22" s="216">
        <f>+E16+E17+E18+E19+E20+E21</f>
        <v>64375.35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64375.35</v>
      </c>
      <c r="N22" s="216">
        <f>+N16+N17+N18+N19+N20+N21</f>
        <v>64375.35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1983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>
        <v>23243.47</v>
      </c>
      <c r="E25" s="511">
        <v>247</v>
      </c>
      <c r="F25" s="214"/>
      <c r="G25" s="484"/>
      <c r="H25" s="511"/>
      <c r="I25" s="214"/>
      <c r="J25" s="484"/>
      <c r="K25" s="511"/>
      <c r="L25" s="214"/>
      <c r="M25" s="486">
        <f t="shared" si="1"/>
        <v>23243.47</v>
      </c>
      <c r="N25" s="487">
        <f t="shared" si="1"/>
        <v>247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23243.47</v>
      </c>
      <c r="E30" s="216">
        <f>+E24+E25+E26+E27+E28+E29</f>
        <v>247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23243.47</v>
      </c>
      <c r="N30" s="216">
        <f>+N24+N25+N26+N27+N28+N29</f>
        <v>247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87618.82</v>
      </c>
      <c r="E32" s="223">
        <f>+E14+E22+E30</f>
        <v>64622.35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87618.82</v>
      </c>
      <c r="N32" s="223">
        <f>+N14+N22+N30</f>
        <v>64622.35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84" t="s">
        <v>2181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493" t="s">
        <v>398</v>
      </c>
      <c r="N35" s="2494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85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2103</v>
      </c>
      <c r="K36" s="1418"/>
      <c r="L36" s="218"/>
      <c r="M36" s="2495"/>
      <c r="N36" s="2496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86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2084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2085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2032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-1073833.43</v>
      </c>
      <c r="H66" s="1880">
        <f>+ROUND(+'TRIAL-BALANCE'!AA274-'TRIAL-BALANCE'!Z274,2)-SUM(H58:H65)</f>
        <v>-878590.35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-1073833.43</v>
      </c>
      <c r="N66" s="479">
        <f t="shared" si="5"/>
        <v>-878590.35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-1073833.43</v>
      </c>
      <c r="H67" s="216">
        <f>+H58+H59+H60+H61+H62+H66</f>
        <v>-878590.35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-1073833.43</v>
      </c>
      <c r="N67" s="216">
        <f>SUM(N58:N66)</f>
        <v>-878590.35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-1073833.43</v>
      </c>
      <c r="H69" s="252">
        <f>+H43+H47+H51+H56+H67</f>
        <v>-878590.35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-1073833.43</v>
      </c>
      <c r="N69" s="252">
        <f>+N43+N47+N51+N56+N67</f>
        <v>-878590.35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1996</v>
      </c>
      <c r="B72" s="192"/>
      <c r="C72" s="154"/>
      <c r="D72" s="2095">
        <f>+'TRIAL-BALANCE'!K10</f>
        <v>44398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8" t="s">
        <v>2310</v>
      </c>
      <c r="I73" s="2479"/>
      <c r="J73" s="2480"/>
      <c r="K73" s="209"/>
      <c r="L73" s="164"/>
      <c r="M73" s="2476" t="s">
        <v>2311</v>
      </c>
      <c r="N73" s="2477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2033</v>
      </c>
      <c r="I74" s="458"/>
      <c r="J74" s="458"/>
      <c r="K74" s="458"/>
      <c r="L74" s="458"/>
      <c r="M74" s="2128" t="s">
        <v>2034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2031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2086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2087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  <mergeCell ref="K3:N3"/>
    <mergeCell ref="M35:N36"/>
    <mergeCell ref="M7:N8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topLeftCell="A145"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28" t="str">
        <f>+'TRIAL-BALANCE'!E2:L2</f>
        <v>ОБЩИНА ГУЛЯНЦИ</v>
      </c>
      <c r="F2" s="2529"/>
      <c r="G2" s="2529"/>
      <c r="H2" s="2529"/>
      <c r="I2" s="2529"/>
      <c r="J2" s="2529"/>
      <c r="K2" s="2529"/>
      <c r="L2" s="2530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70"/>
      <c r="B4" s="2470"/>
      <c r="C4" s="2470"/>
      <c r="D4" s="2471">
        <f>+'TRIAL-BALANCE'!D4:E4</f>
        <v>0</v>
      </c>
      <c r="E4" s="2472"/>
      <c r="F4" s="1919" t="s">
        <v>1951</v>
      </c>
      <c r="G4" s="2473" t="str">
        <f>+'TRIAL-BALANCE'!G4:L4</f>
        <v>ГР.ГУЛЯНЦИ</v>
      </c>
      <c r="H4" s="2474"/>
      <c r="I4" s="2474"/>
      <c r="J4" s="2474"/>
      <c r="K4" s="2474"/>
      <c r="L4" s="2475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62">
        <f>+'TRIAL-BALANCE'!C6:E6</f>
        <v>413691</v>
      </c>
      <c r="D6" s="2463"/>
      <c r="E6" s="2464"/>
      <c r="F6" s="448" t="s">
        <v>431</v>
      </c>
      <c r="G6" s="2465" t="str">
        <f>+'TRIAL-BALANCE'!G6:L6</f>
        <v>tsus@abv.bg</v>
      </c>
      <c r="H6" s="2466"/>
      <c r="I6" s="2466"/>
      <c r="J6" s="2466"/>
      <c r="K6" s="2466"/>
      <c r="L6" s="2467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6502</v>
      </c>
      <c r="D8" s="207" t="s">
        <v>1137</v>
      </c>
      <c r="E8" s="964">
        <f>+'TRIAL-BALANCE'!E8</f>
        <v>2021</v>
      </c>
      <c r="F8" s="1296" t="s">
        <v>1204</v>
      </c>
      <c r="G8" s="2468">
        <f>+'TRIAL-BALANCE'!G8:H8</f>
        <v>0</v>
      </c>
      <c r="H8" s="2469"/>
      <c r="I8" s="1297" t="s">
        <v>1206</v>
      </c>
      <c r="J8" s="2465">
        <f>+'TRIAL-BALANCE'!J8:L8</f>
        <v>0</v>
      </c>
      <c r="K8" s="2466"/>
      <c r="L8" s="2467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25">
        <f>+'TRIAL-BALANCE'!K10:L10</f>
        <v>44398</v>
      </c>
      <c r="L10" s="2526"/>
      <c r="M10" s="48"/>
      <c r="N10" s="1564">
        <f>+$C8</f>
        <v>6502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27" t="str">
        <f>+'TRIAL-BALANCE'!H12:K12</f>
        <v>30 юни 2021 г.</v>
      </c>
      <c r="I12" s="2527"/>
      <c r="J12" s="2527"/>
      <c r="K12" s="2527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21" t="s">
        <v>1218</v>
      </c>
      <c r="P51" s="1206">
        <f>+ROUND(+SUM(O37:O38),2)</f>
        <v>0</v>
      </c>
      <c r="Q51" s="43"/>
      <c r="R51" s="2521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22"/>
      <c r="P52" s="38"/>
      <c r="Q52" s="43"/>
      <c r="R52" s="2522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22"/>
      <c r="P53" s="1432">
        <f>+ROUND(+SUM(O40:O41),2)</f>
        <v>0</v>
      </c>
      <c r="Q53" s="43"/>
      <c r="R53" s="2522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22"/>
      <c r="P54" s="38"/>
      <c r="Q54" s="43"/>
      <c r="R54" s="2522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22"/>
      <c r="P55" s="1206">
        <f>+ROUND(+SUM(O43:O44),2)</f>
        <v>0</v>
      </c>
      <c r="Q55" s="43"/>
      <c r="R55" s="2522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22"/>
      <c r="P56" s="38"/>
      <c r="Q56" s="43"/>
      <c r="R56" s="2522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23"/>
      <c r="P57" s="1432">
        <f>+ROUND(+SUM(O46:O47),2)</f>
        <v>0</v>
      </c>
      <c r="Q57" s="43"/>
      <c r="R57" s="2523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24">
        <f>+IF(+AND(Status!K4="ДА",+ROUND(P51,2)-ROUND(P53,2)&lt;&gt;0),"ГРЕШКА! - сумите за елиминиране от шифри 0075 и 0528 следва да са равни!",0)</f>
        <v>0</v>
      </c>
      <c r="P59" s="2524"/>
      <c r="Q59" s="43"/>
      <c r="R59" s="2524">
        <f>+IF(+AND(Status!K4="ДА",+ROUND(S51,2)-ROUND(S53,2)&lt;&gt;0),"ГРЕШКА! - сумите за елиминиране от шифри 0075 и 0528 следва да са равни!",0)</f>
        <v>0</v>
      </c>
      <c r="S59" s="2524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24">
        <f>+IF(AND(Status!K4="ДА",+ROUND(P55,2)-ROUND(P57,2)&lt;&gt;0),"ГРЕШКА! - сумите за елиминиране от шифри 0076 и 0529 следва да са равни!",0)</f>
        <v>0</v>
      </c>
      <c r="P61" s="2524"/>
      <c r="Q61" s="43"/>
      <c r="R61" s="2524">
        <f>+IF(AND(Status!K4="ДА",+ROUND(S55,2)-ROUND(S57,2)&lt;&gt;0),"ГРЕШКА! - сумите за елиминиране от шифри 0076 и 0529 следва да са равни!",0)</f>
        <v>0</v>
      </c>
      <c r="S61" s="2524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+IF(O17&gt;+ROUND('BALANCE-SHEET-2021-leva'!E44+'BALANCE-SHEET-2021-leva'!H44+'BALANCE-SHEET-2021-leva'!K44-'TRIAL-BALANCE'!O200-'TRIAL-BALANCE'!V200-'TRIAL-BALANCE'!AC200,2),"ГРЕШКА - превишава нач. ДТ с/до", "O K")</f>
        <v>O K</v>
      </c>
      <c r="P67" s="1190" t="str">
        <f>+IF(P17&gt;+ROUND('BALANCE-SHEET-2021-leva'!E81+'BALANCE-SHEET-2021-leva'!H81+'BALANCE-SHEET-2021-leva'!K81-'TRIAL-BALANCE'!P200-'TRIAL-BALANCE'!W200-'TRIAL-BALANCE'!AD200,2),"ГРЕШКА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+IF(R17&gt;+ROUND('BALANCE-SHEET-2021-leva'!D44+'BALANCE-SHEET-2021-leva'!G44+'BALANCE-SHEET-2021-leva'!J44-'TRIAL-BALANCE'!S200-'TRIAL-BALANCE'!Z200-'TRIAL-BALANCE'!AG200,2),"ГРЕШКА - превишава кр. ДТ с/до", "O K")</f>
        <v>O K</v>
      </c>
      <c r="S67" s="1283" t="str">
        <f>+IF(S17&gt;+ROUND('BALANCE-SHEET-2021-leva'!D81+'BALANCE-SHEET-2021-leva'!G81+'BALANCE-SHEET-2021-leva'!J81-'TRIAL-BALANCE'!T200-'TRIAL-BALANCE'!AA200-'TRIAL-BALANCE'!AH200,2),"ГРЕШКА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1942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13" t="s">
        <v>1960</v>
      </c>
      <c r="C126" s="2514"/>
      <c r="D126" s="2514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15" t="s">
        <v>1959</v>
      </c>
      <c r="E129" s="2516"/>
      <c r="F129" s="2516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1941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17">
        <f>+E8</f>
        <v>2021</v>
      </c>
      <c r="E152" s="2517"/>
      <c r="F152" s="2517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18" t="s">
        <v>1961</v>
      </c>
      <c r="I156" s="2519"/>
      <c r="J156" s="2519"/>
      <c r="K156" s="2520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11" t="s">
        <v>1958</v>
      </c>
      <c r="H158" s="2512"/>
      <c r="I158" s="2512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2176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2177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2178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2174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2175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O51:O57"/>
    <mergeCell ref="R51:R57"/>
    <mergeCell ref="O59:P59"/>
    <mergeCell ref="O61:P61"/>
    <mergeCell ref="K10:L10"/>
    <mergeCell ref="H12:K12"/>
    <mergeCell ref="R59:S59"/>
    <mergeCell ref="R61:S61"/>
    <mergeCell ref="G158:I158"/>
    <mergeCell ref="B126:D126"/>
    <mergeCell ref="D129:F129"/>
    <mergeCell ref="D152:F152"/>
    <mergeCell ref="H156:K156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28" t="str">
        <f>+'TRIAL-BALANCE'!E2:L2</f>
        <v>ОБЩИНА ГУЛЯНЦИ</v>
      </c>
      <c r="F2" s="2529"/>
      <c r="G2" s="2529"/>
      <c r="H2" s="2529"/>
      <c r="I2" s="2529"/>
      <c r="J2" s="2529"/>
      <c r="K2" s="2529"/>
      <c r="L2" s="2530"/>
      <c r="M2" s="46"/>
      <c r="N2" s="204"/>
      <c r="O2" s="2235" t="s">
        <v>2143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24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24"/>
      <c r="C3" s="242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24"/>
      <c r="B4" s="2424"/>
      <c r="C4" s="2424"/>
      <c r="D4" s="2471">
        <f>+'TRIAL-BALANCE'!D4:E4</f>
        <v>0</v>
      </c>
      <c r="E4" s="2472"/>
      <c r="F4" s="1919" t="s">
        <v>1951</v>
      </c>
      <c r="G4" s="2473" t="str">
        <f>+'TRIAL-BALANCE'!G4:L4</f>
        <v>ГР.ГУЛЯНЦИ</v>
      </c>
      <c r="H4" s="2474"/>
      <c r="I4" s="2474"/>
      <c r="J4" s="2474"/>
      <c r="K4" s="2474"/>
      <c r="L4" s="2475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24"/>
      <c r="B5" s="2424"/>
      <c r="C5" s="242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62">
        <f>+'TRIAL-BALANCE'!C6:E6</f>
        <v>413691</v>
      </c>
      <c r="D6" s="2463"/>
      <c r="E6" s="2464"/>
      <c r="F6" s="448" t="s">
        <v>431</v>
      </c>
      <c r="G6" s="2465" t="str">
        <f>+'TRIAL-BALANCE'!G6:L6</f>
        <v>tsus@abv.bg</v>
      </c>
      <c r="H6" s="2466"/>
      <c r="I6" s="2466"/>
      <c r="J6" s="2466"/>
      <c r="K6" s="2466"/>
      <c r="L6" s="2467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6502</v>
      </c>
      <c r="D8" s="207" t="s">
        <v>1137</v>
      </c>
      <c r="E8" s="964">
        <f>+'TRIAL-BALANCE'!E8</f>
        <v>2021</v>
      </c>
      <c r="F8" s="1296" t="s">
        <v>1204</v>
      </c>
      <c r="G8" s="2468">
        <f>+'TRIAL-BALANCE'!G8:H8</f>
        <v>0</v>
      </c>
      <c r="H8" s="2469"/>
      <c r="I8" s="1297" t="s">
        <v>1206</v>
      </c>
      <c r="J8" s="2465">
        <f>+'TRIAL-BALANCE'!J8:L8</f>
        <v>0</v>
      </c>
      <c r="K8" s="2466"/>
      <c r="L8" s="2467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25">
        <f>+'TRIAL-BALANCE'!K10:L10</f>
        <v>44398</v>
      </c>
      <c r="L10" s="2526"/>
      <c r="M10" s="48"/>
      <c r="N10" s="1578">
        <f>+$C8</f>
        <v>6502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31" t="str">
        <f>+'TRIAL-BALANCE'!H12:K12</f>
        <v>30 юни 2021 г.</v>
      </c>
      <c r="I12" s="2531"/>
      <c r="J12" s="2531"/>
      <c r="K12" s="2531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1</v>
      </c>
      <c r="L20" s="1808" t="str">
        <f>+LEFT(H12,6)</f>
        <v>30 юни</v>
      </c>
      <c r="M20" s="51"/>
      <c r="N20" s="1809" t="str">
        <f>+IF($L$20="31 дек","IV",+IF($L$20="30 сеп","III",+IF($L$20="30 юни","II",+IF($L$20="31 мар","I",0))))</f>
        <v>II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2049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2050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2051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2052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2059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2053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2060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2054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2057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2055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2058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2056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2061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2062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2021</v>
      </c>
      <c r="V66" s="2142" t="s">
        <v>2047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1992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1966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1967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2131</v>
      </c>
      <c r="P95" s="2153">
        <f>+E8-1</f>
        <v>2020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32">
        <f>+E8-1</f>
        <v>2020</v>
      </c>
      <c r="C96" s="2533"/>
      <c r="D96" s="2231" t="s">
        <v>2099</v>
      </c>
      <c r="E96" s="2231"/>
      <c r="F96" s="2231"/>
      <c r="G96" s="2187">
        <f>+E8-1</f>
        <v>2020</v>
      </c>
      <c r="H96" s="2152" t="s">
        <v>2048</v>
      </c>
      <c r="I96" s="2149"/>
      <c r="J96" s="2149"/>
      <c r="K96" s="2149"/>
      <c r="L96" s="2147"/>
      <c r="M96" s="43"/>
      <c r="N96" s="1342"/>
      <c r="O96" s="2237">
        <f>+E8-1</f>
        <v>2020</v>
      </c>
      <c r="P96" s="2232" t="s">
        <v>2142</v>
      </c>
      <c r="Q96" s="1345"/>
      <c r="R96" s="2226">
        <f>+E8-1</f>
        <v>2020</v>
      </c>
      <c r="S96" s="2227">
        <f>+E8</f>
        <v>2021</v>
      </c>
      <c r="T96" s="38"/>
      <c r="U96" s="2177">
        <f>+E8-1</f>
        <v>2020</v>
      </c>
      <c r="V96" s="2143" t="s">
        <v>2047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2020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2020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1992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2020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2020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2141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2020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1966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2020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2020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1967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2020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2020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36" t="s">
        <v>2138</v>
      </c>
      <c r="U123" s="2537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38">
        <f>+E8-1</f>
        <v>2020</v>
      </c>
      <c r="U124" s="2539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2145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2144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2140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2067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2071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2093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1959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2063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2064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2081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2065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2068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2079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2076</v>
      </c>
      <c r="C163" s="1927"/>
      <c r="D163" s="2535">
        <f>+E8-1</f>
        <v>2020</v>
      </c>
      <c r="E163" s="2535"/>
      <c r="F163" s="2535"/>
      <c r="G163" s="1927" t="s">
        <v>2077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2078</v>
      </c>
      <c r="C164" s="1927"/>
      <c r="D164" s="2166">
        <f>+E8-1</f>
        <v>2020</v>
      </c>
      <c r="E164" s="1927" t="s">
        <v>2080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2137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2132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2135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2136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2133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2139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2072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2073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2074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2075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2094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2095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1994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2066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2096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2070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2069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2097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2098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17">
        <f>+E8</f>
        <v>2021</v>
      </c>
      <c r="E195" s="2517"/>
      <c r="F195" s="2517"/>
      <c r="G195" s="1910" t="s">
        <v>1893</v>
      </c>
      <c r="H195" s="2534">
        <f>+E8</f>
        <v>2021</v>
      </c>
      <c r="I195" s="2534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1968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2100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H195:I195"/>
    <mergeCell ref="D195:F195"/>
    <mergeCell ref="D163:F163"/>
    <mergeCell ref="T123:U123"/>
    <mergeCell ref="T124:U124"/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90" zoomScaleNormal="90" workbookViewId="0">
      <pane xSplit="12" ySplit="13" topLeftCell="M119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28" t="str">
        <f>+'TRIAL-BALANCE'!E2:L2</f>
        <v>ОБЩИНА ГУЛЯНЦИ</v>
      </c>
      <c r="F2" s="2529"/>
      <c r="G2" s="2529"/>
      <c r="H2" s="2529"/>
      <c r="I2" s="2529"/>
      <c r="J2" s="2529"/>
      <c r="K2" s="2529"/>
      <c r="L2" s="2530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70"/>
      <c r="B4" s="2470"/>
      <c r="C4" s="2470"/>
      <c r="D4" s="2471">
        <f>+'TRIAL-BALANCE'!D4:E4</f>
        <v>0</v>
      </c>
      <c r="E4" s="2472"/>
      <c r="F4" s="1919" t="s">
        <v>1951</v>
      </c>
      <c r="G4" s="2473" t="str">
        <f>+'TRIAL-BALANCE'!G4:L4</f>
        <v>ГР.ГУЛЯНЦИ</v>
      </c>
      <c r="H4" s="2474"/>
      <c r="I4" s="2474"/>
      <c r="J4" s="2474"/>
      <c r="K4" s="2474"/>
      <c r="L4" s="2475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62">
        <f>+'TRIAL-BALANCE'!C6:E6</f>
        <v>413691</v>
      </c>
      <c r="D6" s="2463"/>
      <c r="E6" s="2464"/>
      <c r="F6" s="448" t="s">
        <v>431</v>
      </c>
      <c r="G6" s="2465" t="str">
        <f>+'TRIAL-BALANCE'!G6:L6</f>
        <v>tsus@abv.bg</v>
      </c>
      <c r="H6" s="2466"/>
      <c r="I6" s="2466"/>
      <c r="J6" s="2466"/>
      <c r="K6" s="2466"/>
      <c r="L6" s="2467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65" t="s">
        <v>378</v>
      </c>
      <c r="O8" s="1376" t="s">
        <v>1119</v>
      </c>
      <c r="P8" s="1113">
        <f>+$I12</f>
        <v>2020</v>
      </c>
      <c r="Q8" s="48"/>
      <c r="R8" s="1114" t="s">
        <v>1461</v>
      </c>
      <c r="S8" s="1115">
        <f>+$I12</f>
        <v>2020</v>
      </c>
      <c r="T8" s="48"/>
      <c r="U8" s="1776" t="s">
        <v>1462</v>
      </c>
      <c r="V8" s="1644">
        <f>+$I12</f>
        <v>2020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25">
        <f>+'TRIAL-BALANCE'!K10:L10</f>
        <v>44398</v>
      </c>
      <c r="L10" s="2526"/>
      <c r="M10" s="48"/>
      <c r="N10" s="1577">
        <f>+$C8</f>
        <v>6502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2020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2082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72">
        <v>12969320.109999999</v>
      </c>
      <c r="Q14" s="51"/>
      <c r="R14" s="323">
        <v>0</v>
      </c>
      <c r="S14" s="372">
        <v>7499.05</v>
      </c>
      <c r="T14" s="51"/>
      <c r="U14" s="323">
        <v>0</v>
      </c>
      <c r="V14" s="372">
        <v>18726.54</v>
      </c>
      <c r="W14" s="51"/>
      <c r="X14" s="351">
        <f>+ROUND(+O14+R14+U14,2)</f>
        <v>0</v>
      </c>
      <c r="Y14" s="1609">
        <f>+ROUND(+P14+S14+V14,2)</f>
        <v>12995545.699999999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>
        <v>0</v>
      </c>
      <c r="P15" s="372">
        <v>1088949.8</v>
      </c>
      <c r="Q15" s="51"/>
      <c r="R15" s="323">
        <v>0</v>
      </c>
      <c r="S15" s="372">
        <v>4051593.34</v>
      </c>
      <c r="T15" s="51"/>
      <c r="U15" s="323">
        <v>0</v>
      </c>
      <c r="V15" s="372">
        <v>53343885.130000003</v>
      </c>
      <c r="W15" s="51"/>
      <c r="X15" s="351">
        <f>+ROUND(+O15+R15+U15,2)</f>
        <v>0</v>
      </c>
      <c r="Y15" s="1609">
        <f>+ROUND(+P15+S15+V15,2)</f>
        <v>58484428.270000003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>
        <v>500154.04</v>
      </c>
      <c r="P17" s="372">
        <v>0</v>
      </c>
      <c r="Q17" s="51"/>
      <c r="R17" s="323">
        <v>2658.86</v>
      </c>
      <c r="S17" s="372">
        <v>0</v>
      </c>
      <c r="T17" s="51"/>
      <c r="U17" s="323"/>
      <c r="V17" s="372"/>
      <c r="W17" s="51"/>
      <c r="X17" s="351">
        <f t="shared" ref="X17:X47" si="1">+ROUND(+O17+R17+U17,2)</f>
        <v>502812.9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>
        <v>27662.48</v>
      </c>
      <c r="P18" s="372">
        <v>0</v>
      </c>
      <c r="Q18" s="51"/>
      <c r="R18" s="120">
        <v>20010.810000000001</v>
      </c>
      <c r="S18" s="888">
        <v>0</v>
      </c>
      <c r="T18" s="51"/>
      <c r="U18" s="120"/>
      <c r="V18" s="888"/>
      <c r="W18" s="51"/>
      <c r="X18" s="351">
        <f t="shared" si="1"/>
        <v>47673.29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>
        <v>320734.28999999998</v>
      </c>
      <c r="P19" s="372">
        <v>0</v>
      </c>
      <c r="Q19" s="51"/>
      <c r="R19" s="120">
        <v>31642.15</v>
      </c>
      <c r="S19" s="888">
        <v>0</v>
      </c>
      <c r="T19" s="51"/>
      <c r="U19" s="120"/>
      <c r="V19" s="888"/>
      <c r="W19" s="51"/>
      <c r="X19" s="351">
        <f t="shared" si="1"/>
        <v>352376.44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>
        <v>838.18</v>
      </c>
      <c r="P20" s="372">
        <v>0</v>
      </c>
      <c r="Q20" s="51"/>
      <c r="R20" s="120"/>
      <c r="S20" s="888"/>
      <c r="T20" s="51"/>
      <c r="U20" s="120"/>
      <c r="V20" s="888"/>
      <c r="W20" s="51"/>
      <c r="X20" s="351">
        <f t="shared" si="1"/>
        <v>838.18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>
        <v>53394.69</v>
      </c>
      <c r="P21" s="372">
        <v>0</v>
      </c>
      <c r="Q21" s="51"/>
      <c r="R21" s="120">
        <v>376</v>
      </c>
      <c r="S21" s="888">
        <v>0</v>
      </c>
      <c r="T21" s="51"/>
      <c r="U21" s="120"/>
      <c r="V21" s="888"/>
      <c r="W21" s="51"/>
      <c r="X21" s="351">
        <f t="shared" si="1"/>
        <v>53770.69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>
        <v>30461.19</v>
      </c>
      <c r="P22" s="372">
        <v>0</v>
      </c>
      <c r="Q22" s="51"/>
      <c r="R22" s="120"/>
      <c r="S22" s="888"/>
      <c r="T22" s="51"/>
      <c r="U22" s="120"/>
      <c r="V22" s="888"/>
      <c r="W22" s="51"/>
      <c r="X22" s="351">
        <f t="shared" si="1"/>
        <v>30461.19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>
        <v>7710.19</v>
      </c>
      <c r="P23" s="372">
        <v>0</v>
      </c>
      <c r="Q23" s="51"/>
      <c r="R23" s="120"/>
      <c r="S23" s="888"/>
      <c r="T23" s="51"/>
      <c r="U23" s="120"/>
      <c r="V23" s="888"/>
      <c r="W23" s="51"/>
      <c r="X23" s="351">
        <f t="shared" si="1"/>
        <v>7710.19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>
        <v>5015.75</v>
      </c>
      <c r="P24" s="372">
        <v>0</v>
      </c>
      <c r="Q24" s="51"/>
      <c r="R24" s="120">
        <v>931.12</v>
      </c>
      <c r="S24" s="888">
        <v>0</v>
      </c>
      <c r="T24" s="51"/>
      <c r="U24" s="120"/>
      <c r="V24" s="888"/>
      <c r="W24" s="51"/>
      <c r="X24" s="351">
        <f t="shared" si="1"/>
        <v>5946.87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>
        <v>26111.24</v>
      </c>
      <c r="P25" s="372">
        <v>0</v>
      </c>
      <c r="Q25" s="51"/>
      <c r="R25" s="120"/>
      <c r="S25" s="888"/>
      <c r="T25" s="51"/>
      <c r="U25" s="120"/>
      <c r="V25" s="888"/>
      <c r="W25" s="51"/>
      <c r="X25" s="351">
        <f t="shared" si="1"/>
        <v>26111.24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>
        <v>369178.98</v>
      </c>
      <c r="P26" s="372">
        <v>0</v>
      </c>
      <c r="Q26" s="51"/>
      <c r="R26" s="120">
        <v>43624</v>
      </c>
      <c r="S26" s="888">
        <v>0</v>
      </c>
      <c r="T26" s="51"/>
      <c r="U26" s="120"/>
      <c r="V26" s="888"/>
      <c r="W26" s="51"/>
      <c r="X26" s="351">
        <f t="shared" si="1"/>
        <v>412802.98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>
        <v>345129.96</v>
      </c>
      <c r="P27" s="372">
        <v>0</v>
      </c>
      <c r="Q27" s="51"/>
      <c r="R27" s="120"/>
      <c r="S27" s="888"/>
      <c r="T27" s="51"/>
      <c r="U27" s="120"/>
      <c r="V27" s="888"/>
      <c r="W27" s="51"/>
      <c r="X27" s="351">
        <f t="shared" si="1"/>
        <v>345129.96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>
        <v>11992.51</v>
      </c>
      <c r="P28" s="372">
        <v>0</v>
      </c>
      <c r="Q28" s="51"/>
      <c r="R28" s="120"/>
      <c r="S28" s="888"/>
      <c r="T28" s="51"/>
      <c r="U28" s="120"/>
      <c r="V28" s="888"/>
      <c r="W28" s="51"/>
      <c r="X28" s="351">
        <f t="shared" si="1"/>
        <v>11992.51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>
        <v>57925.51</v>
      </c>
      <c r="P29" s="372">
        <v>0</v>
      </c>
      <c r="Q29" s="51"/>
      <c r="R29" s="120"/>
      <c r="S29" s="888"/>
      <c r="T29" s="51"/>
      <c r="U29" s="120"/>
      <c r="V29" s="888"/>
      <c r="W29" s="51"/>
      <c r="X29" s="351">
        <f t="shared" si="1"/>
        <v>57925.51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>
        <v>25238.6</v>
      </c>
      <c r="P30" s="372">
        <v>0</v>
      </c>
      <c r="Q30" s="51"/>
      <c r="R30" s="120"/>
      <c r="S30" s="888"/>
      <c r="T30" s="51"/>
      <c r="U30" s="120"/>
      <c r="V30" s="888"/>
      <c r="W30" s="51"/>
      <c r="X30" s="351">
        <f t="shared" si="1"/>
        <v>25238.6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>
        <v>14861.06</v>
      </c>
      <c r="P31" s="372">
        <v>0</v>
      </c>
      <c r="Q31" s="51"/>
      <c r="R31" s="120"/>
      <c r="S31" s="888"/>
      <c r="T31" s="51"/>
      <c r="U31" s="120"/>
      <c r="V31" s="888"/>
      <c r="W31" s="51"/>
      <c r="X31" s="351">
        <f t="shared" si="1"/>
        <v>14861.06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>
        <v>16608</v>
      </c>
      <c r="P33" s="372">
        <v>0</v>
      </c>
      <c r="Q33" s="51"/>
      <c r="R33" s="120">
        <v>20425.11</v>
      </c>
      <c r="S33" s="888">
        <v>0</v>
      </c>
      <c r="T33" s="51"/>
      <c r="U33" s="120"/>
      <c r="V33" s="888"/>
      <c r="W33" s="51"/>
      <c r="X33" s="351">
        <f t="shared" si="1"/>
        <v>37033.11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>
        <v>406845.72</v>
      </c>
      <c r="P34" s="372">
        <v>0</v>
      </c>
      <c r="Q34" s="51"/>
      <c r="R34" s="120">
        <v>98210.6</v>
      </c>
      <c r="S34" s="888">
        <v>0</v>
      </c>
      <c r="T34" s="51"/>
      <c r="U34" s="120"/>
      <c r="V34" s="888"/>
      <c r="W34" s="51"/>
      <c r="X34" s="351">
        <f t="shared" si="1"/>
        <v>505056.32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>
        <v>20166.009999999998</v>
      </c>
      <c r="P35" s="372">
        <v>0</v>
      </c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20166.009999999998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>
        <v>49491.18</v>
      </c>
      <c r="P37" s="372">
        <v>0</v>
      </c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49491.18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>
        <v>525577.59</v>
      </c>
      <c r="P38" s="372">
        <v>0</v>
      </c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525577.59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>
        <v>98395.839999999997</v>
      </c>
      <c r="P39" s="372">
        <v>0</v>
      </c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98395.839999999997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>
        <v>10713</v>
      </c>
      <c r="P40" s="372">
        <v>0</v>
      </c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10713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>
        <v>1683733.67</v>
      </c>
      <c r="V41" s="888">
        <v>0</v>
      </c>
      <c r="W41" s="51"/>
      <c r="X41" s="2182">
        <f t="shared" si="1"/>
        <v>1683733.67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>
        <v>189.56</v>
      </c>
      <c r="P42" s="372">
        <v>0</v>
      </c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189.56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>
        <v>159346.45000000001</v>
      </c>
      <c r="P43" s="372">
        <v>0</v>
      </c>
      <c r="Q43" s="51"/>
      <c r="R43" s="120">
        <v>33164.129999999997</v>
      </c>
      <c r="S43" s="888">
        <v>0</v>
      </c>
      <c r="T43" s="51"/>
      <c r="U43" s="120"/>
      <c r="V43" s="888"/>
      <c r="W43" s="51"/>
      <c r="X43" s="351">
        <f t="shared" si="1"/>
        <v>192510.58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>
        <v>4427494.5</v>
      </c>
      <c r="P44" s="372">
        <v>0</v>
      </c>
      <c r="Q44" s="51"/>
      <c r="R44" s="120">
        <v>169659.65</v>
      </c>
      <c r="S44" s="888">
        <v>0</v>
      </c>
      <c r="T44" s="51"/>
      <c r="U44" s="120"/>
      <c r="V44" s="888"/>
      <c r="W44" s="51"/>
      <c r="X44" s="351">
        <f t="shared" si="1"/>
        <v>4597154.1500000004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>
        <v>1318942.56</v>
      </c>
      <c r="P45" s="372">
        <v>0</v>
      </c>
      <c r="Q45" s="51"/>
      <c r="R45" s="120">
        <v>464422.39</v>
      </c>
      <c r="S45" s="888">
        <v>0</v>
      </c>
      <c r="T45" s="51"/>
      <c r="U45" s="120"/>
      <c r="V45" s="888"/>
      <c r="W45" s="51"/>
      <c r="X45" s="351">
        <f t="shared" si="1"/>
        <v>1783364.95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>
        <v>223183.76</v>
      </c>
      <c r="P46" s="372">
        <v>0</v>
      </c>
      <c r="Q46" s="51"/>
      <c r="R46" s="120">
        <v>1461.81</v>
      </c>
      <c r="S46" s="888">
        <v>0</v>
      </c>
      <c r="T46" s="51"/>
      <c r="U46" s="120"/>
      <c r="V46" s="888"/>
      <c r="W46" s="51"/>
      <c r="X46" s="351">
        <f t="shared" si="1"/>
        <v>224645.57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>
        <v>262761.02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262761.02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>
        <v>194087.94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194087.94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>
        <v>31223.27</v>
      </c>
      <c r="P50" s="888">
        <v>0</v>
      </c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31223.27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>
        <v>815692.91</v>
      </c>
      <c r="P51" s="888">
        <v>0</v>
      </c>
      <c r="Q51" s="51"/>
      <c r="R51" s="120">
        <v>86773.1</v>
      </c>
      <c r="S51" s="888">
        <v>0</v>
      </c>
      <c r="T51" s="51"/>
      <c r="U51" s="120"/>
      <c r="V51" s="888"/>
      <c r="W51" s="51"/>
      <c r="X51" s="351">
        <f t="shared" si="5"/>
        <v>902466.01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>
        <v>292893.39</v>
      </c>
      <c r="P52" s="888">
        <v>0</v>
      </c>
      <c r="Q52" s="51"/>
      <c r="R52" s="120">
        <v>33032.07</v>
      </c>
      <c r="S52" s="888">
        <v>0</v>
      </c>
      <c r="T52" s="51"/>
      <c r="U52" s="120"/>
      <c r="V52" s="888"/>
      <c r="W52" s="51"/>
      <c r="X52" s="351">
        <f t="shared" si="5"/>
        <v>325925.46000000002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>
        <v>131501.95000000001</v>
      </c>
      <c r="P54" s="888">
        <v>0</v>
      </c>
      <c r="Q54" s="51"/>
      <c r="R54" s="120">
        <v>15023.14</v>
      </c>
      <c r="S54" s="888">
        <v>0</v>
      </c>
      <c r="T54" s="51"/>
      <c r="U54" s="120"/>
      <c r="V54" s="888"/>
      <c r="W54" s="51"/>
      <c r="X54" s="351">
        <f t="shared" si="5"/>
        <v>146525.09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>
        <v>22386.76</v>
      </c>
      <c r="P58" s="888">
        <v>0</v>
      </c>
      <c r="Q58" s="51"/>
      <c r="R58" s="120"/>
      <c r="S58" s="888"/>
      <c r="T58" s="51"/>
      <c r="U58" s="120"/>
      <c r="V58" s="888"/>
      <c r="W58" s="51"/>
      <c r="X58" s="351">
        <f t="shared" si="5"/>
        <v>22386.76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>
        <v>1792.11</v>
      </c>
      <c r="P59" s="888">
        <v>0</v>
      </c>
      <c r="Q59" s="51"/>
      <c r="R59" s="120"/>
      <c r="S59" s="888"/>
      <c r="T59" s="51"/>
      <c r="U59" s="120"/>
      <c r="V59" s="888"/>
      <c r="W59" s="51"/>
      <c r="X59" s="351">
        <f t="shared" si="5"/>
        <v>1792.11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/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>
        <v>9039.8799999999992</v>
      </c>
      <c r="P62" s="888">
        <v>0</v>
      </c>
      <c r="Q62" s="51"/>
      <c r="R62" s="120"/>
      <c r="S62" s="888"/>
      <c r="T62" s="51"/>
      <c r="U62" s="120"/>
      <c r="V62" s="888"/>
      <c r="W62" s="51"/>
      <c r="X62" s="351">
        <f t="shared" si="5"/>
        <v>9039.8799999999992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>
        <v>5000</v>
      </c>
      <c r="P70" s="888">
        <v>0</v>
      </c>
      <c r="Q70" s="51"/>
      <c r="R70" s="120">
        <v>15000</v>
      </c>
      <c r="S70" s="888">
        <v>0</v>
      </c>
      <c r="T70" s="51"/>
      <c r="U70" s="960">
        <v>0</v>
      </c>
      <c r="V70" s="892">
        <v>0</v>
      </c>
      <c r="W70" s="51"/>
      <c r="X70" s="351">
        <f t="shared" si="5"/>
        <v>20000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/>
      <c r="P71" s="888"/>
      <c r="Q71" s="51"/>
      <c r="R71" s="120">
        <v>6537085.2800000003</v>
      </c>
      <c r="S71" s="888">
        <v>0</v>
      </c>
      <c r="T71" s="51"/>
      <c r="U71" s="960">
        <v>0</v>
      </c>
      <c r="V71" s="892">
        <v>0</v>
      </c>
      <c r="W71" s="51"/>
      <c r="X71" s="351">
        <f t="shared" si="5"/>
        <v>6537085.2800000003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>
        <v>4080.8</v>
      </c>
      <c r="P80" s="888">
        <v>0</v>
      </c>
      <c r="Q80" s="51"/>
      <c r="R80" s="120"/>
      <c r="S80" s="888"/>
      <c r="T80" s="51"/>
      <c r="U80" s="120"/>
      <c r="V80" s="888"/>
      <c r="W80" s="51"/>
      <c r="X80" s="351">
        <f t="shared" si="5"/>
        <v>4080.8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>
        <v>176775.16</v>
      </c>
      <c r="P81" s="888">
        <v>0</v>
      </c>
      <c r="Q81" s="51"/>
      <c r="R81" s="120"/>
      <c r="S81" s="888"/>
      <c r="T81" s="51"/>
      <c r="U81" s="120"/>
      <c r="V81" s="888"/>
      <c r="W81" s="51"/>
      <c r="X81" s="351">
        <f t="shared" si="5"/>
        <v>176775.16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>
        <v>13886.84</v>
      </c>
      <c r="P83" s="888">
        <v>0</v>
      </c>
      <c r="Q83" s="51"/>
      <c r="R83" s="120">
        <v>3488</v>
      </c>
      <c r="S83" s="888">
        <v>0</v>
      </c>
      <c r="T83" s="51"/>
      <c r="U83" s="120"/>
      <c r="V83" s="888"/>
      <c r="W83" s="51"/>
      <c r="X83" s="351">
        <f t="shared" si="8"/>
        <v>17374.84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/>
      <c r="P84" s="888"/>
      <c r="Q84" s="51"/>
      <c r="R84" s="120">
        <v>0</v>
      </c>
      <c r="S84" s="888">
        <v>25.4</v>
      </c>
      <c r="T84" s="51"/>
      <c r="U84" s="120"/>
      <c r="V84" s="888"/>
      <c r="W84" s="51"/>
      <c r="X84" s="351">
        <f t="shared" si="8"/>
        <v>0</v>
      </c>
      <c r="Y84" s="1609">
        <f t="shared" si="6"/>
        <v>25.4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>
        <v>3229.53</v>
      </c>
      <c r="P85" s="888">
        <v>0</v>
      </c>
      <c r="Q85" s="51"/>
      <c r="R85" s="120"/>
      <c r="S85" s="888"/>
      <c r="T85" s="51"/>
      <c r="U85" s="120"/>
      <c r="V85" s="888"/>
      <c r="W85" s="51"/>
      <c r="X85" s="351">
        <f t="shared" si="8"/>
        <v>3229.53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>
        <v>13324.08</v>
      </c>
      <c r="P87" s="888">
        <v>0</v>
      </c>
      <c r="Q87" s="51"/>
      <c r="R87" s="120"/>
      <c r="S87" s="888"/>
      <c r="T87" s="51"/>
      <c r="U87" s="120"/>
      <c r="V87" s="888"/>
      <c r="W87" s="51"/>
      <c r="X87" s="351">
        <f t="shared" si="8"/>
        <v>13324.08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312" t="s">
        <v>2150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2151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>
        <v>8101.96</v>
      </c>
      <c r="P90" s="888">
        <v>0</v>
      </c>
      <c r="Q90" s="51"/>
      <c r="R90" s="120"/>
      <c r="S90" s="888"/>
      <c r="T90" s="51"/>
      <c r="U90" s="120"/>
      <c r="V90" s="888"/>
      <c r="W90" s="51"/>
      <c r="X90" s="351">
        <f t="shared" si="8"/>
        <v>8101.96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>
        <v>5742.09</v>
      </c>
      <c r="P91" s="888">
        <v>0</v>
      </c>
      <c r="Q91" s="51"/>
      <c r="R91" s="120"/>
      <c r="S91" s="888"/>
      <c r="T91" s="51"/>
      <c r="U91" s="120"/>
      <c r="V91" s="888"/>
      <c r="W91" s="51"/>
      <c r="X91" s="351">
        <f t="shared" si="8"/>
        <v>5742.09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2154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>
        <v>155914.79999999999</v>
      </c>
      <c r="P94" s="888">
        <v>0</v>
      </c>
      <c r="Q94" s="51"/>
      <c r="R94" s="120"/>
      <c r="S94" s="888"/>
      <c r="T94" s="51"/>
      <c r="U94" s="120"/>
      <c r="V94" s="888"/>
      <c r="W94" s="51"/>
      <c r="X94" s="351">
        <f t="shared" si="8"/>
        <v>155914.79999999999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16" t="s">
        <v>2157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2158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2159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2160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2162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2163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2164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2165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2166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2167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2168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2169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2170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2171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>
        <v>76603.56</v>
      </c>
      <c r="P113" s="888">
        <v>0</v>
      </c>
      <c r="Q113" s="51"/>
      <c r="R113" s="120"/>
      <c r="S113" s="888"/>
      <c r="T113" s="51"/>
      <c r="U113" s="120"/>
      <c r="V113" s="888"/>
      <c r="W113" s="51"/>
      <c r="X113" s="351">
        <f t="shared" si="8"/>
        <v>76603.56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>
        <v>23605.5</v>
      </c>
      <c r="P144" s="888">
        <v>0</v>
      </c>
      <c r="Q144" s="51"/>
      <c r="R144" s="120">
        <v>3835</v>
      </c>
      <c r="S144" s="888">
        <v>0</v>
      </c>
      <c r="T144" s="51"/>
      <c r="U144" s="120"/>
      <c r="V144" s="888"/>
      <c r="W144" s="51"/>
      <c r="X144" s="1613">
        <f t="shared" si="11"/>
        <v>27440.5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>
        <v>28113.59</v>
      </c>
      <c r="P146" s="888">
        <v>0</v>
      </c>
      <c r="Q146" s="51"/>
      <c r="R146" s="120">
        <v>4332.05</v>
      </c>
      <c r="S146" s="888">
        <v>0</v>
      </c>
      <c r="T146" s="51"/>
      <c r="U146" s="120"/>
      <c r="V146" s="888"/>
      <c r="W146" s="51"/>
      <c r="X146" s="1613">
        <f t="shared" ref="X146:X177" si="14">+ROUND(+O146+R146+U146,2)</f>
        <v>32445.64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>
        <v>26259</v>
      </c>
      <c r="P158" s="888">
        <v>0</v>
      </c>
      <c r="Q158" s="51"/>
      <c r="R158" s="120">
        <v>209991.14</v>
      </c>
      <c r="S158" s="888">
        <v>0</v>
      </c>
      <c r="T158" s="51"/>
      <c r="U158" s="120"/>
      <c r="V158" s="888"/>
      <c r="W158" s="51"/>
      <c r="X158" s="1613">
        <f t="shared" si="14"/>
        <v>236250.14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>
        <v>4132.26</v>
      </c>
      <c r="P160" s="888">
        <v>0</v>
      </c>
      <c r="Q160" s="51"/>
      <c r="R160" s="120"/>
      <c r="S160" s="888"/>
      <c r="T160" s="51"/>
      <c r="U160" s="120"/>
      <c r="V160" s="888"/>
      <c r="W160" s="51"/>
      <c r="X160" s="1613">
        <f t="shared" si="14"/>
        <v>4132.26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>
        <v>62728</v>
      </c>
      <c r="P162" s="888">
        <v>0</v>
      </c>
      <c r="Q162" s="51"/>
      <c r="R162" s="120"/>
      <c r="S162" s="888"/>
      <c r="T162" s="51"/>
      <c r="U162" s="120"/>
      <c r="V162" s="888"/>
      <c r="W162" s="51"/>
      <c r="X162" s="1613">
        <f t="shared" si="14"/>
        <v>62728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>
        <v>1294</v>
      </c>
      <c r="P164" s="888">
        <v>0</v>
      </c>
      <c r="Q164" s="51"/>
      <c r="R164" s="120"/>
      <c r="S164" s="888"/>
      <c r="T164" s="51"/>
      <c r="U164" s="120"/>
      <c r="V164" s="888"/>
      <c r="W164" s="51"/>
      <c r="X164" s="1613">
        <f t="shared" si="14"/>
        <v>1294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>
        <v>233087</v>
      </c>
      <c r="P167" s="888">
        <v>0</v>
      </c>
      <c r="Q167" s="51"/>
      <c r="R167" s="120"/>
      <c r="S167" s="888"/>
      <c r="T167" s="51"/>
      <c r="U167" s="120"/>
      <c r="V167" s="888"/>
      <c r="W167" s="51"/>
      <c r="X167" s="1613">
        <f t="shared" si="14"/>
        <v>233087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>
        <v>208967.15</v>
      </c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208967.15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>
        <v>8739.9699999999993</v>
      </c>
      <c r="P227" s="888">
        <v>0</v>
      </c>
      <c r="Q227" s="51"/>
      <c r="R227" s="581"/>
      <c r="S227" s="891"/>
      <c r="T227" s="51"/>
      <c r="U227" s="120"/>
      <c r="V227" s="888"/>
      <c r="W227" s="51"/>
      <c r="X227" s="1613">
        <f t="shared" si="19"/>
        <v>8739.9699999999993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>
        <v>739.84</v>
      </c>
      <c r="P228" s="888">
        <v>0</v>
      </c>
      <c r="Q228" s="51"/>
      <c r="R228" s="581"/>
      <c r="S228" s="891"/>
      <c r="T228" s="51"/>
      <c r="U228" s="120"/>
      <c r="V228" s="888"/>
      <c r="W228" s="51"/>
      <c r="X228" s="1613">
        <f t="shared" si="19"/>
        <v>739.84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>
        <v>0</v>
      </c>
      <c r="P235" s="372">
        <v>636624.43999999994</v>
      </c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636624.43999999994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1937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>
        <v>0</v>
      </c>
      <c r="P239" s="888">
        <v>272296.89</v>
      </c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272296.89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1938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1939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1940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>
        <v>0</v>
      </c>
      <c r="P243" s="888">
        <v>351671.83</v>
      </c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351671.83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>
        <v>0</v>
      </c>
      <c r="P245" s="888">
        <v>210984.31</v>
      </c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210984.31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>
        <v>0</v>
      </c>
      <c r="P246" s="888">
        <v>786.73</v>
      </c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786.73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>
        <v>0</v>
      </c>
      <c r="P248" s="888">
        <v>14667.96</v>
      </c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14667.96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>
        <v>0</v>
      </c>
      <c r="P249" s="888">
        <v>7534.66</v>
      </c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7534.66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>
        <v>0</v>
      </c>
      <c r="P252" s="888">
        <v>52523.92</v>
      </c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52523.92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>
        <v>0</v>
      </c>
      <c r="P254" s="888">
        <v>661036.86</v>
      </c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661036.86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>
        <v>0</v>
      </c>
      <c r="P256" s="888">
        <v>311155</v>
      </c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311155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>
        <v>0</v>
      </c>
      <c r="P259" s="888">
        <v>41133.71</v>
      </c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41133.71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309"/>
      <c r="D273" s="2309"/>
      <c r="E273" s="2309"/>
      <c r="F273" s="2309"/>
      <c r="G273" s="2309"/>
      <c r="H273" s="2309"/>
      <c r="I273" s="2309"/>
      <c r="J273" s="2309"/>
      <c r="K273" s="2309"/>
      <c r="L273" s="2310"/>
      <c r="M273" s="51" t="s">
        <v>265</v>
      </c>
      <c r="N273" s="611">
        <f t="shared" si="22"/>
        <v>7170</v>
      </c>
      <c r="O273" s="2311"/>
      <c r="P273" s="2287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>
        <v>0</v>
      </c>
      <c r="P274" s="888">
        <v>105529.04</v>
      </c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105529.04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>
        <v>0</v>
      </c>
      <c r="P284" s="888">
        <v>14380.86</v>
      </c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14380.86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>
        <v>211.99</v>
      </c>
      <c r="P287" s="888">
        <v>0</v>
      </c>
      <c r="Q287" s="51"/>
      <c r="R287" s="581"/>
      <c r="S287" s="891"/>
      <c r="T287" s="51"/>
      <c r="U287" s="120"/>
      <c r="V287" s="888"/>
      <c r="W287" s="51"/>
      <c r="X287" s="1613">
        <f t="shared" si="24"/>
        <v>211.99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>
        <v>0</v>
      </c>
      <c r="P291" s="888">
        <v>177704.95</v>
      </c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177704.95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309" t="s">
        <v>647</v>
      </c>
      <c r="C300" s="2309"/>
      <c r="D300" s="2309"/>
      <c r="E300" s="2309"/>
      <c r="F300" s="2309"/>
      <c r="G300" s="2309"/>
      <c r="H300" s="2309"/>
      <c r="I300" s="2309"/>
      <c r="J300" s="2309"/>
      <c r="K300" s="2309"/>
      <c r="L300" s="2310"/>
      <c r="M300" s="51" t="s">
        <v>265</v>
      </c>
      <c r="N300" s="611">
        <f t="shared" si="22"/>
        <v>7220</v>
      </c>
      <c r="O300" s="2311"/>
      <c r="P300" s="2287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>
        <v>0</v>
      </c>
      <c r="P312" s="888">
        <v>181.52</v>
      </c>
      <c r="Q312" s="51"/>
      <c r="R312" s="120">
        <v>0</v>
      </c>
      <c r="S312" s="888">
        <v>21.94</v>
      </c>
      <c r="T312" s="51"/>
      <c r="U312" s="120"/>
      <c r="V312" s="888"/>
      <c r="W312" s="51"/>
      <c r="X312" s="1613">
        <f t="shared" si="27"/>
        <v>0</v>
      </c>
      <c r="Y312" s="1614">
        <f t="shared" si="29"/>
        <v>203.46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>
        <v>0</v>
      </c>
      <c r="P316" s="888">
        <v>35539.07</v>
      </c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35539.07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>
        <v>0</v>
      </c>
      <c r="P319" s="888">
        <v>175.2</v>
      </c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175.2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>
        <v>8485</v>
      </c>
      <c r="P339" s="888">
        <v>0</v>
      </c>
      <c r="Q339" s="51"/>
      <c r="R339" s="120"/>
      <c r="S339" s="888"/>
      <c r="T339" s="51"/>
      <c r="U339" s="120"/>
      <c r="V339" s="888"/>
      <c r="W339" s="51"/>
      <c r="X339" s="1613">
        <f t="shared" si="27"/>
        <v>8485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>
        <v>0</v>
      </c>
      <c r="P349" s="888">
        <v>14147.5</v>
      </c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14147.5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>
        <v>0</v>
      </c>
      <c r="P351" s="888">
        <v>16233.76</v>
      </c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16233.76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>
        <v>0</v>
      </c>
      <c r="P373" s="888">
        <v>0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0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>
        <v>0</v>
      </c>
      <c r="P375" s="888">
        <v>8212169</v>
      </c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8212169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>
        <v>0</v>
      </c>
      <c r="P377" s="888">
        <v>1599758.42</v>
      </c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1599758.42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>
        <v>0</v>
      </c>
      <c r="P378" s="888">
        <v>73634.039999999994</v>
      </c>
      <c r="Q378" s="51"/>
      <c r="R378" s="120">
        <v>0</v>
      </c>
      <c r="S378" s="888">
        <v>75824.84</v>
      </c>
      <c r="T378" s="51"/>
      <c r="U378" s="120"/>
      <c r="V378" s="888"/>
      <c r="W378" s="51"/>
      <c r="X378" s="1613">
        <f t="shared" si="31"/>
        <v>0</v>
      </c>
      <c r="Y378" s="1614">
        <f t="shared" si="32"/>
        <v>149458.88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>
        <v>0.24</v>
      </c>
      <c r="P380" s="888">
        <v>0</v>
      </c>
      <c r="Q380" s="51"/>
      <c r="R380" s="120">
        <v>0</v>
      </c>
      <c r="S380" s="888">
        <v>1886127.91</v>
      </c>
      <c r="T380" s="51"/>
      <c r="U380" s="120"/>
      <c r="V380" s="888"/>
      <c r="W380" s="51"/>
      <c r="X380" s="1613">
        <f t="shared" si="31"/>
        <v>0.24</v>
      </c>
      <c r="Y380" s="1614">
        <f t="shared" si="32"/>
        <v>1886127.91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>
        <v>75824.84</v>
      </c>
      <c r="P381" s="888">
        <v>0</v>
      </c>
      <c r="Q381" s="51"/>
      <c r="R381" s="120"/>
      <c r="S381" s="888"/>
      <c r="T381" s="51"/>
      <c r="U381" s="120"/>
      <c r="V381" s="888"/>
      <c r="W381" s="51"/>
      <c r="X381" s="1613">
        <f t="shared" si="31"/>
        <v>75824.84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2182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>
        <v>0</v>
      </c>
      <c r="P392" s="888">
        <v>0</v>
      </c>
      <c r="Q392" s="51"/>
      <c r="R392" s="120">
        <v>0</v>
      </c>
      <c r="S392" s="888">
        <v>0</v>
      </c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25" t="s">
        <v>2183</v>
      </c>
      <c r="C393" s="2426"/>
      <c r="D393" s="2426"/>
      <c r="E393" s="2426"/>
      <c r="F393" s="2426"/>
      <c r="G393" s="2426"/>
      <c r="H393" s="2426"/>
      <c r="I393" s="2426"/>
      <c r="J393" s="2426"/>
      <c r="K393" s="1035"/>
      <c r="L393" s="90"/>
      <c r="M393" s="51" t="s">
        <v>265</v>
      </c>
      <c r="N393" s="113">
        <f t="shared" si="28"/>
        <v>7601</v>
      </c>
      <c r="O393" s="120">
        <v>0</v>
      </c>
      <c r="P393" s="888">
        <v>55470.03</v>
      </c>
      <c r="Q393" s="51"/>
      <c r="R393" s="120">
        <v>55470.03</v>
      </c>
      <c r="S393" s="888">
        <v>0</v>
      </c>
      <c r="T393" s="51"/>
      <c r="U393" s="120"/>
      <c r="V393" s="888"/>
      <c r="W393" s="51"/>
      <c r="X393" s="1613">
        <f t="shared" si="31"/>
        <v>55470.03</v>
      </c>
      <c r="Y393" s="1614">
        <f t="shared" si="32"/>
        <v>55470.03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2184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>
        <v>0</v>
      </c>
      <c r="P394" s="888">
        <v>155914.79999999999</v>
      </c>
      <c r="Q394" s="51"/>
      <c r="R394" s="120"/>
      <c r="S394" s="888"/>
      <c r="T394" s="51"/>
      <c r="U394" s="120">
        <v>155914.79999999999</v>
      </c>
      <c r="V394" s="888">
        <v>0</v>
      </c>
      <c r="W394" s="51"/>
      <c r="X394" s="1613">
        <f t="shared" si="31"/>
        <v>155914.79999999999</v>
      </c>
      <c r="Y394" s="1614">
        <f t="shared" si="32"/>
        <v>155914.79999999999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25" t="s">
        <v>2185</v>
      </c>
      <c r="C395" s="2427"/>
      <c r="D395" s="2427"/>
      <c r="E395" s="2427"/>
      <c r="F395" s="2427"/>
      <c r="G395" s="2427"/>
      <c r="H395" s="2427"/>
      <c r="I395" s="2427"/>
      <c r="J395" s="2427"/>
      <c r="K395" s="2427"/>
      <c r="L395" s="90"/>
      <c r="M395" s="51" t="s">
        <v>265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>
        <v>0</v>
      </c>
      <c r="V396" s="888">
        <v>6557085.2800000003</v>
      </c>
      <c r="W396" s="51"/>
      <c r="X396" s="1613">
        <f t="shared" si="31"/>
        <v>0</v>
      </c>
      <c r="Y396" s="1614">
        <f t="shared" si="32"/>
        <v>6557085.2800000003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>
        <v>0</v>
      </c>
      <c r="P397" s="888">
        <v>15182.4</v>
      </c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15182.4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/>
      <c r="P403" s="888"/>
      <c r="Q403" s="51"/>
      <c r="R403" s="581">
        <v>0</v>
      </c>
      <c r="S403" s="891">
        <v>7591.2</v>
      </c>
      <c r="T403" s="51"/>
      <c r="U403" s="120"/>
      <c r="V403" s="888"/>
      <c r="W403" s="51"/>
      <c r="X403" s="1613">
        <f t="shared" si="31"/>
        <v>0</v>
      </c>
      <c r="Y403" s="1614">
        <f t="shared" si="32"/>
        <v>7591.2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>
        <v>14380.86</v>
      </c>
      <c r="P421" s="888">
        <v>0</v>
      </c>
      <c r="Q421" s="51"/>
      <c r="R421" s="581"/>
      <c r="S421" s="891"/>
      <c r="T421" s="51"/>
      <c r="U421" s="120"/>
      <c r="V421" s="888"/>
      <c r="W421" s="51"/>
      <c r="X421" s="1613">
        <f t="shared" si="31"/>
        <v>14380.86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2110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>
        <v>21610.94</v>
      </c>
      <c r="P432" s="888">
        <v>0</v>
      </c>
      <c r="Q432" s="51"/>
      <c r="R432" s="581"/>
      <c r="S432" s="891"/>
      <c r="T432" s="51"/>
      <c r="U432" s="120"/>
      <c r="V432" s="888"/>
      <c r="W432" s="51"/>
      <c r="X432" s="1613">
        <f t="shared" si="35"/>
        <v>21610.94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>
        <v>0</v>
      </c>
      <c r="P455" s="888">
        <v>829.29</v>
      </c>
      <c r="Q455" s="51"/>
      <c r="R455" s="581"/>
      <c r="S455" s="891"/>
      <c r="T455" s="51"/>
      <c r="U455" s="120">
        <v>0</v>
      </c>
      <c r="V455" s="888">
        <v>100622.9</v>
      </c>
      <c r="W455" s="51"/>
      <c r="X455" s="1613">
        <f t="shared" si="35"/>
        <v>0</v>
      </c>
      <c r="Y455" s="1614">
        <f t="shared" si="36"/>
        <v>101452.19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>
        <v>0</v>
      </c>
      <c r="P456" s="888">
        <v>5208</v>
      </c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5208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>
        <v>0</v>
      </c>
      <c r="P458" s="888">
        <v>126284.44</v>
      </c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126284.44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>
        <v>0</v>
      </c>
      <c r="V461" s="906">
        <v>44232.19</v>
      </c>
      <c r="W461" s="51"/>
      <c r="X461" s="1615">
        <f t="shared" si="35"/>
        <v>0</v>
      </c>
      <c r="Y461" s="1616">
        <f t="shared" si="36"/>
        <v>44232.19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11592525.98</v>
      </c>
      <c r="P462" s="956">
        <f>+ROUND(+SUM(P17:P461),2)</f>
        <v>13571813.720000001</v>
      </c>
      <c r="Q462" s="51"/>
      <c r="R462" s="957">
        <f>+ROUND(+SUM(R17:R461),2)</f>
        <v>7850616.4400000004</v>
      </c>
      <c r="S462" s="958">
        <f>+ROUND(+SUM(S17:S461),2)</f>
        <v>1969591.29</v>
      </c>
      <c r="T462" s="51"/>
      <c r="U462" s="1802">
        <f>+ROUND(+SUM(U17:U461),2)</f>
        <v>1839648.47</v>
      </c>
      <c r="V462" s="1803">
        <f>+ROUND(+SUM(V17:V461),2)</f>
        <v>6701940.3700000001</v>
      </c>
      <c r="W462" s="51"/>
      <c r="X462" s="1617">
        <f>+ROUND(+SUM(X17:X461),2)</f>
        <v>21282790.890000001</v>
      </c>
      <c r="Y462" s="1618">
        <f>+ROUND(+SUM(Y17:Y461),2)</f>
        <v>22243345.379999999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40">
        <f>+I12</f>
        <v>2020</v>
      </c>
      <c r="L464" s="2541"/>
      <c r="M464" s="44"/>
      <c r="N464" s="119"/>
      <c r="O464" s="38"/>
      <c r="P464" s="928">
        <f>+ROUND(+P462-O462,2)</f>
        <v>1979287.74</v>
      </c>
      <c r="Q464" s="916"/>
      <c r="R464" s="919"/>
      <c r="S464" s="927">
        <f>+ROUND(+S462-R462,2)</f>
        <v>-5881025.1500000004</v>
      </c>
      <c r="T464" s="916"/>
      <c r="U464" s="38"/>
      <c r="V464" s="1646">
        <f>+ROUND(+V462-U462,2)</f>
        <v>4862291.9000000004</v>
      </c>
      <c r="W464" s="916"/>
      <c r="X464" s="38"/>
      <c r="Y464" s="1804">
        <f>+ROUND(+Y462-X462,2)</f>
        <v>960554.49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+ROUND(+P464-'Income-2021-leva'!E113,2)</f>
        <v>0</v>
      </c>
      <c r="Q466" s="44"/>
      <c r="R466" s="920" t="str">
        <f>+IF(+ROUND(S466=0,2),"O K","НЕРАВНЕНИЕ!")</f>
        <v>O K</v>
      </c>
      <c r="S466" s="920">
        <f>+ROUND(+S464-'Income-2021-leva'!H113,2)</f>
        <v>0</v>
      </c>
      <c r="T466" s="44"/>
      <c r="U466" s="1645" t="str">
        <f>+IF(+ROUND(V466=0,2),"O K","НЕРАВНЕНИЕ!")</f>
        <v>O K</v>
      </c>
      <c r="V466" s="1645">
        <f>+ROUND(+V464-'Income-2021-leva'!K113,2)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+ROUND(+Y464,2)-(ROUND('Income-2021-leva'!N113,2)-ROUND('Income-2021-leva'!Q113,2))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+ROUND(+P464-'BALANCE-SHEET-2021-leva'!E65,2)</f>
        <v>0</v>
      </c>
      <c r="Q468" s="44"/>
      <c r="R468" s="920" t="str">
        <f>+IF(+ROUND(S468=0,2),"O K","НЕРАВНЕНИЕ!")</f>
        <v>O K</v>
      </c>
      <c r="S468" s="920">
        <f>+ROUND(+S464-'BALANCE-SHEET-2021-leva'!H65,2)</f>
        <v>0</v>
      </c>
      <c r="T468" s="44"/>
      <c r="U468" s="1645" t="str">
        <f>+IF(+ROUND(V468=0,2),"O K","НЕРАВНЕНИЕ!")</f>
        <v>O K</v>
      </c>
      <c r="V468" s="1645">
        <f>+ROUND(+V464-'BALANCE-SHEET-2021-leva'!K65,2)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+ROUND(+Y464,2)-(ROUND('BALANCE-SHEET-2021-leva'!N65,2)-ROUND('BALANCE-SHEET-2021-leva'!Q65,2))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tabSelected="1" zoomScaleNormal="100" workbookViewId="0">
      <pane xSplit="3" ySplit="10" topLeftCell="D3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57" t="str">
        <f>+'TRIAL-BALANCE'!E2</f>
        <v>ОБЩИНА ГУЛЯНЦИ</v>
      </c>
      <c r="B1" s="2558"/>
      <c r="C1" s="2558"/>
      <c r="D1" s="2559"/>
      <c r="E1" s="224" t="s">
        <v>791</v>
      </c>
      <c r="F1" s="225"/>
      <c r="G1" s="2555">
        <f>+'TRIAL-BALANCE'!C6</f>
        <v>413691</v>
      </c>
      <c r="H1" s="2556"/>
      <c r="I1" s="225"/>
      <c r="J1" s="226" t="s">
        <v>611</v>
      </c>
      <c r="K1" s="978">
        <f>+'TRIAL-BALANCE'!C8</f>
        <v>6502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48" t="s">
        <v>1085</v>
      </c>
      <c r="B2" s="2549"/>
      <c r="C2" s="2549"/>
      <c r="D2" s="2550"/>
      <c r="E2" s="2572">
        <f>+IF(+ROUND(SUM(Status!O13:O39),2)+ROUND(SUM(Status!R13:R39),2)=0,0,"отчетено НЕРАВНЕНИЕ в таблица 'Status'!")</f>
        <v>0</v>
      </c>
      <c r="F2" s="2572"/>
      <c r="G2" s="2572"/>
      <c r="H2" s="2572"/>
      <c r="I2" s="225"/>
      <c r="J2" s="2554">
        <f>+IF(AND(Status!$R21=0,Status!$R22=0,Status!$R29=0),0,"Има грешки в КРАЙНИ салда!")</f>
        <v>0</v>
      </c>
      <c r="K2" s="2554"/>
      <c r="L2" s="225"/>
      <c r="M2" s="2554">
        <f>+IF(AND(Status!$R31=0,Status!$R33=0,Status!$R39=0),0,"Неравнение в НАЧАЛНИ салда!")</f>
        <v>0</v>
      </c>
      <c r="N2" s="255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60" t="str">
        <f>+'TRIAL-BALANCE'!G4</f>
        <v>ГР.ГУЛЯНЦИ</v>
      </c>
      <c r="B3" s="2561"/>
      <c r="C3" s="2561"/>
      <c r="D3" s="2562"/>
      <c r="E3" s="2210" t="s">
        <v>1205</v>
      </c>
      <c r="F3" s="227"/>
      <c r="G3" s="2546">
        <f>+'TRIAL-BALANCE'!J8</f>
        <v>0</v>
      </c>
      <c r="H3" s="2547"/>
      <c r="I3" s="225"/>
      <c r="J3" s="2211" t="s">
        <v>2109</v>
      </c>
      <c r="K3" s="2543" t="str">
        <f>+'TRIAL-BALANCE'!G6</f>
        <v>tsus@abv.bg</v>
      </c>
      <c r="L3" s="2544"/>
      <c r="M3" s="2544"/>
      <c r="N3" s="254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71" t="str">
        <f>+A1</f>
        <v>ОБЩИНА ГУЛЯНЦИ</v>
      </c>
      <c r="C5" s="2571"/>
      <c r="D5" s="2571"/>
      <c r="E5" s="2571"/>
      <c r="F5" s="2571"/>
      <c r="G5" s="2571"/>
      <c r="H5" s="375" t="s">
        <v>1004</v>
      </c>
      <c r="I5" s="373"/>
      <c r="J5" s="2567" t="str">
        <f>+'TRIAL-BALANCE'!H12</f>
        <v>30 юни 2021 г.</v>
      </c>
      <c r="K5" s="2567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51">
        <f>+IF(Status!N2=0,0,+IF(Status!P4="ДА","ГРЕШКА - виж таблица 'Status' за с/ки 468Х!",0))</f>
        <v>0</v>
      </c>
      <c r="E6" s="2551"/>
      <c r="F6" s="232"/>
      <c r="G6" s="2552">
        <f>+IF(Status!N6=0,0,+IF(Status!P8="ДА","ГРЕШКА - виж таблица 'Status' за с/ки 468Х!",0))</f>
        <v>0</v>
      </c>
      <c r="H6" s="2553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1" t="s">
        <v>2181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63" t="s">
        <v>398</v>
      </c>
      <c r="N7" s="2564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82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65"/>
      <c r="N8" s="2566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83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4789972.62</v>
      </c>
      <c r="E13" s="619">
        <f>+ROUND((+'TRIAL-BALANCE'!O73+'TRIAL-BALANCE'!O74+'TRIAL-BALANCE'!O75+'TRIAL-BALANCE'!O76-'TRIAL-BALANCE'!P95),2)</f>
        <v>4814271.2300000004</v>
      </c>
      <c r="F13" s="248"/>
      <c r="G13" s="618">
        <f>+ROUND(+'TRIAL-BALANCE'!Z73+'TRIAL-BALANCE'!Z74+'TRIAL-BALANCE'!Z75+'TRIAL-BALANCE'!Z76-'TRIAL-BALANCE'!AA95,2)</f>
        <v>1630660.69</v>
      </c>
      <c r="H13" s="619">
        <f>+ROUND(+'TRIAL-BALANCE'!V73+'TRIAL-BALANCE'!V74+'TRIAL-BALANCE'!V75+'TRIAL-BALANCE'!V76-'TRIAL-BALANCE'!W95,2)</f>
        <v>1630660.69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6420633.3099999996</v>
      </c>
      <c r="N13" s="619">
        <f t="shared" si="0"/>
        <v>6444931.9199999999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2015</v>
      </c>
      <c r="B14" s="335">
        <v>12</v>
      </c>
      <c r="C14" s="233"/>
      <c r="D14" s="618">
        <f>+ROUND(+'TRIAL-BALANCE'!S77+'TRIAL-BALANCE'!S78+'TRIAL-BALANCE'!S79+'TRIAL-BALANCE'!S80-SUM('TRIAL-BALANCE'!T96:T97),2)</f>
        <v>5832047.2800000003</v>
      </c>
      <c r="E14" s="619">
        <f>+ROUND((+'TRIAL-BALANCE'!O77+'TRIAL-BALANCE'!O78+'TRIAL-BALANCE'!O79+'TRIAL-BALANCE'!O80-SUM('TRIAL-BALANCE'!P96:P97)),2)</f>
        <v>6069973.7199999997</v>
      </c>
      <c r="F14" s="248"/>
      <c r="G14" s="618">
        <f>+ROUND(+'TRIAL-BALANCE'!Z77+'TRIAL-BALANCE'!Z78+'TRIAL-BALANCE'!Z79+'TRIAL-BALANCE'!Z80-SUM('TRIAL-BALANCE'!AA96:AA97),2)</f>
        <v>164365.43</v>
      </c>
      <c r="H14" s="619">
        <f>+ROUND(+'TRIAL-BALANCE'!V77+'TRIAL-BALANCE'!V78+'TRIAL-BALANCE'!V79+'TRIAL-BALANCE'!V80-SUM('TRIAL-BALANCE'!W96:W97),2)</f>
        <v>164365.43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5996412.71</v>
      </c>
      <c r="N14" s="619">
        <f t="shared" si="0"/>
        <v>6234339.1500000004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169605.48</v>
      </c>
      <c r="E15" s="619">
        <f>+ROUND((+'TRIAL-BALANCE'!O72+'TRIAL-BALANCE'!O81+'TRIAL-BALANCE'!O84+'TRIAL-BALANCE'!O85-'TRIAL-BALANCE'!P94-'TRIAL-BALANCE'!P98-'TRIAL-BALANCE'!P100),2)</f>
        <v>171975.88</v>
      </c>
      <c r="F15" s="248"/>
      <c r="G15" s="618">
        <f>+ROUND(+'TRIAL-BALANCE'!Z72+'TRIAL-BALANCE'!Z81+'TRIAL-BALANCE'!Z84+'TRIAL-BALANCE'!Z85-'TRIAL-BALANCE'!AA94-'TRIAL-BALANCE'!AA98-'TRIAL-BALANCE'!AA100,2)</f>
        <v>1308</v>
      </c>
      <c r="H15" s="619">
        <f>+ROUND(+'TRIAL-BALANCE'!V72+'TRIAL-BALANCE'!V81+'TRIAL-BALANCE'!V84+'TRIAL-BALANCE'!V85-'TRIAL-BALANCE'!W94-'TRIAL-BALANCE'!W98-'TRIAL-BALANCE'!W100,2)</f>
        <v>1308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170913.48</v>
      </c>
      <c r="N15" s="619">
        <f t="shared" si="0"/>
        <v>173283.88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6600</v>
      </c>
      <c r="E16" s="619">
        <f>+ROUND(+'TRIAL-BALANCE'!O82+'TRIAL-BALANCE'!O83,2)</f>
        <v>6600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3703168.8</v>
      </c>
      <c r="K16" s="619">
        <f>+ROUND(+'TRIAL-BALANCE'!AC82+'TRIAL-BALANCE'!AC83,2)</f>
        <v>2819705.69</v>
      </c>
      <c r="L16" s="248"/>
      <c r="M16" s="618">
        <f t="shared" si="0"/>
        <v>3709768.8</v>
      </c>
      <c r="N16" s="619">
        <f t="shared" si="0"/>
        <v>2826305.69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23598069.699999999</v>
      </c>
      <c r="K17" s="643">
        <f>+ROUND('TRIAL-BALANCE'!AC91-'TRIAL-BALANCE'!AD99,2)</f>
        <v>24678136.77</v>
      </c>
      <c r="L17" s="248"/>
      <c r="M17" s="618">
        <f t="shared" si="0"/>
        <v>23598069.699999999</v>
      </c>
      <c r="N17" s="619">
        <f t="shared" si="0"/>
        <v>24678136.77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736833.39</v>
      </c>
      <c r="E19" s="623">
        <f>+ROUND('TRIAL-BALANCE'!O71+'TRIAL-BALANCE'!O90,2)</f>
        <v>736833.39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30727061.109999999</v>
      </c>
      <c r="K19" s="629">
        <f>+ROUND(+'TRIAL-BALANCE'!AC71+'TRIAL-BALANCE'!AC90,2)</f>
        <v>30727061.109999999</v>
      </c>
      <c r="L19" s="248"/>
      <c r="M19" s="628">
        <f t="shared" si="0"/>
        <v>31463894.5</v>
      </c>
      <c r="N19" s="629">
        <f t="shared" si="0"/>
        <v>31463894.5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11535058.77</v>
      </c>
      <c r="E20" s="625">
        <f>+ROUND(+E13+E14+E15+E16+E17+E18+E19,2)</f>
        <v>11799654.220000001</v>
      </c>
      <c r="F20" s="248"/>
      <c r="G20" s="624">
        <f>+ROUND(+G13+G14+G15+G16+G17+G18+G19,2)</f>
        <v>1796334.12</v>
      </c>
      <c r="H20" s="625">
        <f>+ROUND(+H13+H14+H15+H16+H17+H18+H19,2)</f>
        <v>1796334.12</v>
      </c>
      <c r="I20" s="248"/>
      <c r="J20" s="624">
        <f>+ROUND(+J13+J14+J15+J16+J17+J18+J19,2)</f>
        <v>58028299.609999999</v>
      </c>
      <c r="K20" s="625">
        <f>+ROUND(+K13+K14+K15+K16+K17+K18+K19,2)</f>
        <v>58224903.57</v>
      </c>
      <c r="L20" s="248"/>
      <c r="M20" s="624">
        <f>+ROUND(+M13+M14+M15+M16+M17+M18+M19,2)</f>
        <v>71359692.5</v>
      </c>
      <c r="N20" s="625">
        <f>+ROUND(+N13+N14+N15+N16+N17+N18+N19,2)</f>
        <v>71820891.909999996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153649.82</v>
      </c>
      <c r="E22" s="625">
        <f>+ROUND(+'TRIAL-BALANCE'!O86+'TRIAL-BALANCE'!O87+'TRIAL-BALANCE'!O88+'TRIAL-BALANCE'!O89-'TRIAL-BALANCE'!P101,2)</f>
        <v>164825.85999999999</v>
      </c>
      <c r="F22" s="248"/>
      <c r="G22" s="624">
        <f>+ROUND(+'TRIAL-BALANCE'!Z86+'TRIAL-BALANCE'!Z87+'TRIAL-BALANCE'!Z88+'TRIAL-BALANCE'!Z89-'TRIAL-BALANCE'!AA101,2)</f>
        <v>6968</v>
      </c>
      <c r="H22" s="625">
        <f>+ROUND(+'TRIAL-BALANCE'!V86+'TRIAL-BALANCE'!V87+'TRIAL-BALANCE'!V88+'TRIAL-BALANCE'!V89-'TRIAL-BALANCE'!W101,2)</f>
        <v>6968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160617.82</v>
      </c>
      <c r="N22" s="625">
        <f>+ROUND(+E22+H22+K22,2)</f>
        <v>171793.86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308243.28999999998</v>
      </c>
      <c r="E24" s="619">
        <f>+ROUND(+SUM('TRIAL-BALANCE'!O103:O107),2)</f>
        <v>346227.96</v>
      </c>
      <c r="F24" s="248"/>
      <c r="G24" s="618">
        <f>+ROUND(+SUM('TRIAL-BALANCE'!Z103:Z107),2)</f>
        <v>135393.22</v>
      </c>
      <c r="H24" s="619">
        <f>+ROUND(+SUM('TRIAL-BALANCE'!V103:V107),2)</f>
        <v>126808.22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443636.51</v>
      </c>
      <c r="N24" s="619">
        <f>+ROUND(+E24+H24+K24,2)</f>
        <v>473036.18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308243.28999999998</v>
      </c>
      <c r="E26" s="625">
        <f>+ROUND(+E24+E25,2)</f>
        <v>346227.96</v>
      </c>
      <c r="F26" s="248"/>
      <c r="G26" s="624">
        <f>+ROUND(+G24+G25,2)</f>
        <v>135393.22</v>
      </c>
      <c r="H26" s="625">
        <f>+ROUND(+H24+H25,2)</f>
        <v>126808.22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443636.51</v>
      </c>
      <c r="N26" s="625">
        <f>+ROUND(+N24+N25,2)</f>
        <v>473036.18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11996951.880000001</v>
      </c>
      <c r="E28" s="654">
        <f>+ROUND(+E20+E22+E26,2)</f>
        <v>12310708.039999999</v>
      </c>
      <c r="F28" s="248"/>
      <c r="G28" s="653">
        <f>+ROUND(+G20+G22+G26,2)</f>
        <v>1938695.34</v>
      </c>
      <c r="H28" s="654">
        <f>+ROUND(+H20+H22+H26,2)</f>
        <v>1930110.34</v>
      </c>
      <c r="I28" s="248"/>
      <c r="J28" s="653">
        <f>+ROUND(+J20+J22+J26,2)</f>
        <v>58028299.609999999</v>
      </c>
      <c r="K28" s="654">
        <f>+ROUND(+K20+K22+K26,2)</f>
        <v>58224903.57</v>
      </c>
      <c r="L28" s="248"/>
      <c r="M28" s="653">
        <f>+ROUND(+M20+M22+M26,2)</f>
        <v>71963946.829999998</v>
      </c>
      <c r="N28" s="654">
        <f>+ROUND(+N20+N22+N26,2)</f>
        <v>72465721.950000003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963777.87</v>
      </c>
      <c r="E31" s="619">
        <f>+ROUND(+SUM('TRIAL-BALANCE'!O313:O320),2)</f>
        <v>964917.04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963777.87</v>
      </c>
      <c r="N31" s="619">
        <f t="shared" si="1"/>
        <v>964917.04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963777.87</v>
      </c>
      <c r="E34" s="625">
        <f>+ROUND(+E31+E32+E33,2)</f>
        <v>964917.04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963777.87</v>
      </c>
      <c r="N34" s="625">
        <f>+ROUND(+N31+N32+N33,2)</f>
        <v>964917.04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1956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+ROUND(+SUM('TRIAL-BALANCE'!S351:S353)+'TRIAL-BALANCE'!S358+SUM('TRIAL-BALANCE'!S370:S371)+'TRIAL-BALANCE'!S375-IF(+'Provisions-2021'!E76=0,+'Provisions-2021'!E12,+ROUND(+(+SUM('TRIAL-BALANCE'!T364:T367)+SUM('TRIAL-BALANCE'!T380:T382))*'TRIAL-BALANCE'!T899,2)),2)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+ROUND(+SUM('TRIAL-BALANCE'!O351:O353)+'TRIAL-BALANCE'!O358+SUM('TRIAL-BALANCE'!O370:O371)+'TRIAL-BALANCE'!O375-IF(+'Provisions-2021'!D76=0,+'Provisions-2021'!D12,+ROUND(+(+SUM('TRIAL-BALANCE'!P364:P367)+SUM('TRIAL-BALANCE'!P380:P382))*'TRIAL-BALANCE'!P899,2)),2)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+ROUND(+SUM('TRIAL-BALANCE'!Z351:Z353)+'TRIAL-BALANCE'!Z358+SUM('TRIAL-BALANCE'!Z370:Z371)+'TRIAL-BALANCE'!Z375-IF(+'Provisions-2021'!H76=0,+'Provisions-2021'!H12,+ROUND(+(+SUM('TRIAL-BALANCE'!AA364:AA367)+SUM('TRIAL-BALANCE'!AA380:AA382))*'TRIAL-BALANCE'!AA899,2)),2)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+ROUND(+SUM('TRIAL-BALANCE'!V351:V353)+'TRIAL-BALANCE'!V358+SUM('TRIAL-BALANCE'!V370:V371)+'TRIAL-BALANCE'!V375-IF(+'Provisions-2021'!G76=0,+'Provisions-2021'!G12,+ROUND(+(+SUM('TRIAL-BALANCE'!W364:W367)+SUM('TRIAL-BALANCE'!W380:W382))*'TRIAL-BALANCE'!W899,2)),2)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+ROUND(+SUM('TRIAL-BALANCE'!AG351:AG353)+'TRIAL-BALANCE'!AG358+SUM('TRIAL-BALANCE'!AG370:AG371)+'TRIAL-BALANCE'!AG375-IF(+'Provisions-2021'!K76=0,+'Provisions-2021'!K12,+ROUND(+(+SUM('TRIAL-BALANCE'!AH364:AH367)+SUM('TRIAL-BALANCE'!AH380:AH382))*'TRIAL-BALANCE'!AH899,2)),2)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+ROUND(+SUM('TRIAL-BALANCE'!AC351:AC353)+'TRIAL-BALANCE'!AC358+SUM('TRIAL-BALANCE'!AC370:AC371)+'TRIAL-BALANCE'!AC375-IF(+'Provisions-2021'!J76=0,+'Provisions-2021'!J12,+ROUND(+(+SUM('TRIAL-BALANCE'!AD364:AD367)+SUM('TRIAL-BALANCE'!AD380:AD382))*'TRIAL-BALANCE'!AD899,2)),2)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1957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-2021'!E76=0,+'Provisions-2021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-2021'!D76=0,+'Provisions-2021'!D13,+ROUND(+(+SUM('TRIAL-BALANCE'!P364:P367)+SUM('TRIAL-BALANCE'!P380:P382))*'TRIAL-BALANCE'!P898,2)),2)</f>
        <v>20000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-2021'!H76=0,+'Provisions-2021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-2021'!G76=0,+'Provisions-2021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-2021'!K76=0,+'Provisions-2021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-2021'!J76=0,+'Provisions-2021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20000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20000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20000</v>
      </c>
      <c r="O38" s="152"/>
      <c r="P38" s="1242" t="s">
        <v>1195</v>
      </c>
      <c r="Q38" s="1243" t="s">
        <v>1964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1983</v>
      </c>
      <c r="B40" s="335">
        <v>71</v>
      </c>
      <c r="C40" s="233"/>
      <c r="D40" s="618">
        <f>+ROUND(+SUM('TRIAL-BALANCE'!S148:S149)-IF(+AND('Provisions-2021'!E78=0,+'Provisions-2021'!E16&gt;0),+'Provisions-2021'!E16,0)+IF(+AND('Provisions-2021'!E80=0,+'Provisions-2021'!E24&lt;&gt;0),+'Provisions-2021'!E24,0),2)</f>
        <v>0</v>
      </c>
      <c r="E40" s="619">
        <f>+ROUND(+SUM('TRIAL-BALANCE'!O148:O149)-IF(+AND('Provisions-2021'!D78=0,+'Provisions-2021'!D16&gt;0),+'Provisions-2021'!D16,0)+IF(+AND('Provisions-2021'!D80=0,+'Provisions-2021'!D24&lt;&gt;0),+'Provisions-2021'!D24,0),2)</f>
        <v>0</v>
      </c>
      <c r="F40" s="248"/>
      <c r="G40" s="618">
        <f>+ROUND(+SUM('TRIAL-BALANCE'!Z148:Z149)-IF(+AND('Provisions-2021'!H78=0,+'Provisions-2021'!H16&gt;0),+'Provisions-2021'!H16,0)+IF(+AND('Provisions-2021'!H80=0,+'Provisions-2021'!H24&lt;&gt;0),+'Provisions-2021'!H24,0),2)</f>
        <v>0</v>
      </c>
      <c r="H40" s="619">
        <f>+ROUND(+SUM('TRIAL-BALANCE'!V148:V149)-IF(+AND('Provisions-2021'!G78=0,+'Provisions-2021'!G16&gt;0),+'Provisions-2021'!G16,0)+IF(+AND('Provisions-2021'!G80=0,+'Provisions-2021'!G24&lt;&gt;0),+'Provisions-2021'!G24,0),2)</f>
        <v>0</v>
      </c>
      <c r="I40" s="248"/>
      <c r="J40" s="618">
        <f>+SUM('TRIAL-BALANCE'!AG148:AG149)-IF(+AND('Provisions-2021'!K78=0,+'Provisions-2021'!K16&gt;0),+'Provisions-2021'!K16,0)+IF(+AND('Provisions-2021'!K80=0,+'Provisions-2021'!K24&lt;&gt;0),+'Provisions-2021'!K24,0)</f>
        <v>0</v>
      </c>
      <c r="K40" s="619">
        <f>+SUM('TRIAL-BALANCE'!AC148:AC149)-IF(+AND('Provisions-2021'!J78=0,+'Provisions-2021'!J16&gt;0),+'Provisions-2021'!J16,0)+IF(+AND('Provisions-2021'!J80=0,+'Provisions-2021'!J24&lt;&gt;0),+'Provisions-2021'!J24,0)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+ROUND(+'TRIAL-BALANCE'!S120+'TRIAL-BALANCE'!S124+'TRIAL-BALANCE'!S126-IF(+AND('Provisions-2021'!E78=0,+'Provisions-2021'!E17&gt;0),+'Provisions-2021'!E17,0)+IF(+AND('Provisions-2021'!E80=0,+'Provisions-2021'!E25&lt;&gt;0),+'Provisions-2021'!E25,0),2)</f>
        <v>366247</v>
      </c>
      <c r="E41" s="619">
        <f>+ROUND(+'TRIAL-BALANCE'!O120+'TRIAL-BALANCE'!O124+'TRIAL-BALANCE'!O126-IF(+AND('Provisions-2021'!D78=0,+'Provisions-2021'!D17&gt;0),+'Provisions-2021'!D17,0)+IF(+AND('Provisions-2021'!D80=0,+'Provisions-2021'!D25&lt;&gt;0),+'Provisions-2021'!D25,0),2)</f>
        <v>468937.34</v>
      </c>
      <c r="F41" s="248"/>
      <c r="G41" s="618">
        <f>+ROUND(+'TRIAL-BALANCE'!Z120+'TRIAL-BALANCE'!Z124+'TRIAL-BALANCE'!Z126-IF(+AND('Provisions-2021'!H78=0,+'Provisions-2021'!H17&gt;0),+'Provisions-2021'!H17,0)+IF(+AND('Provisions-2021'!H80=0,+'Provisions-2021'!H25&lt;&gt;0),+'Provisions-2021'!H25,0),2)</f>
        <v>0</v>
      </c>
      <c r="H41" s="619">
        <f>+ROUND(+'TRIAL-BALANCE'!V120+'TRIAL-BALANCE'!V124+'TRIAL-BALANCE'!V126-IF(+AND('Provisions-2021'!G78=0,+'Provisions-2021'!G17&gt;0),+'Provisions-2021'!G17,0)+IF(+AND('Provisions-2021'!G80=0,+'Provisions-2021'!G25&lt;&gt;0),+'Provisions-2021'!G25,0),2)</f>
        <v>0</v>
      </c>
      <c r="I41" s="248"/>
      <c r="J41" s="618">
        <f>+'TRIAL-BALANCE'!AG120+'TRIAL-BALANCE'!AG124+'TRIAL-BALANCE'!AG126-IF(+AND('Provisions-2021'!K78=0,+'Provisions-2021'!K17&gt;0),+'Provisions-2021'!K17,0)+IF(+AND('Provisions-2021'!K80=0,+'Provisions-2021'!K25&lt;&gt;0),+'Provisions-2021'!K25,0)</f>
        <v>0</v>
      </c>
      <c r="K41" s="619">
        <f>+'TRIAL-BALANCE'!AC120+'TRIAL-BALANCE'!AC124+'TRIAL-BALANCE'!AC126-IF(+AND('Provisions-2021'!J78=0,+'Provisions-2021'!J17&gt;0),+'Provisions-2021'!J17,0)+IF(+AND('Provisions-2021'!J80=0,+'Provisions-2021'!J25&lt;&gt;0),+'Provisions-2021'!J25,0)</f>
        <v>0</v>
      </c>
      <c r="L41" s="248"/>
      <c r="M41" s="618">
        <f t="shared" ref="M41:N43" si="2">+ROUND(+D41+G41+J41,2)</f>
        <v>366247</v>
      </c>
      <c r="N41" s="619">
        <f t="shared" si="2"/>
        <v>468937.34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-2021'!E78=0,+'Provisions-2021'!E18&gt;0),+'Provisions-2021'!E18,0)+IF(+AND('Provisions-2021'!E80=0,+'Provisions-2021'!E26&lt;&gt;0),+'Provisions-2021'!E26,0),2)+IF(AND('TRIAL-BALANCE'!$N$4&lt;"12",'TRIAL-BALANCE'!T115&lt;0),-'TRIAL-BALANCE'!T115,0)+IF(AND('TRIAL-BALANCE'!$N$4&lt;"12",'TRIAL-BALANCE'!T117&lt;0),-'TRIAL-BALANCE'!T117,0)</f>
        <v>321782.17</v>
      </c>
      <c r="E42" s="619">
        <f>+ROUND(+'TRIAL-BALANCE'!O115+'TRIAL-BALANCE'!O117+'TRIAL-BALANCE'!O119+'TRIAL-BALANCE'!O121+'TRIAL-BALANCE'!O123-IF(+AND('Provisions-2021'!D78=0,+'Provisions-2021'!D18&gt;0),+'Provisions-2021'!D18,0)+IF(+AND('Provisions-2021'!D80=0,+'Provisions-2021'!D26&lt;&gt;0),+'Provisions-2021'!D26,0),2)</f>
        <v>31513.39</v>
      </c>
      <c r="F42" s="248"/>
      <c r="G42" s="618">
        <f>+ROUND(+'TRIAL-BALANCE'!Z115+'TRIAL-BALANCE'!Z117+'TRIAL-BALANCE'!Z119+'TRIAL-BALANCE'!Z121+'TRIAL-BALANCE'!Z123-IF(+AND('Provisions-2021'!H78=0,+'Provisions-2021'!H18&gt;0),+'Provisions-2021'!H18,0)+IF(+AND('Provisions-2021'!H80=0,+'Provisions-2021'!H26&lt;&gt;0),+'Provisions-2021'!H26,0),2)+IF(AND('TRIAL-BALANCE'!$N$4&lt;"12",'TRIAL-BALANCE'!AA115&lt;0),-'TRIAL-BALANCE'!AA115,0)+IF(AND('TRIAL-BALANCE'!$N$4&lt;"12",'TRIAL-BALANCE'!AA117&lt;0),-'TRIAL-BALANCE'!AA117,0)</f>
        <v>22227.3</v>
      </c>
      <c r="H42" s="619">
        <f>+ROUND(+'TRIAL-BALANCE'!V115+'TRIAL-BALANCE'!V117+'TRIAL-BALANCE'!V119+'TRIAL-BALANCE'!V121+'TRIAL-BALANCE'!V123-IF(+AND('Provisions-2021'!G78=0,+'Provisions-2021'!G18&gt;0),+'Provisions-2021'!G18,0)+IF(+AND('Provisions-2021'!G80=0,+'Provisions-2021'!G26&lt;&gt;0),+'Provisions-2021'!G26,0),2)</f>
        <v>477044.81</v>
      </c>
      <c r="I42" s="248"/>
      <c r="J42" s="618">
        <f>+'TRIAL-BALANCE'!AG115+'TRIAL-BALANCE'!AG117+'TRIAL-BALANCE'!AG119+'TRIAL-BALANCE'!AG121+'TRIAL-BALANCE'!AG123-IF(+AND('Provisions-2021'!K78=0,+'Provisions-2021'!K18&gt;0),+'Provisions-2021'!K18,0)+IF(+AND('Provisions-2021'!K80=0,+'Provisions-2021'!K26&lt;&gt;0),+'Provisions-2021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-2021'!J78=0,+'Provisions-2021'!J18&gt;0),+'Provisions-2021'!J18,0)+IF(+AND('Provisions-2021'!J80=0,+'Provisions-2021'!J26&lt;&gt;0),+'Provisions-2021'!J26,0)</f>
        <v>0</v>
      </c>
      <c r="L42" s="248"/>
      <c r="M42" s="618">
        <f t="shared" si="2"/>
        <v>344009.47</v>
      </c>
      <c r="N42" s="619">
        <f t="shared" si="2"/>
        <v>508558.2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+ROUND(+'TRIAL-BALANCE'!S137+'TRIAL-BALANCE'!S138-IF(+AND('Provisions-2021'!E78=0,+'Provisions-2021'!E19&gt;0),+'Provisions-2021'!E19,0)+IF(+AND('Provisions-2021'!E80=0,+'Provisions-2021'!E27&lt;&gt;0),+'Provisions-2021'!E27,0),2)</f>
        <v>2021</v>
      </c>
      <c r="E43" s="619">
        <f>+ROUND(+'TRIAL-BALANCE'!O137+'TRIAL-BALANCE'!O138-IF(+AND('Provisions-2021'!D78=0,+'Provisions-2021'!D19&gt;0),+'Provisions-2021'!D19,0)+IF(+AND('Provisions-2021'!D80=0,+'Provisions-2021'!D27&lt;&gt;0),+'Provisions-2021'!D27,0),2)</f>
        <v>2021</v>
      </c>
      <c r="F43" s="248"/>
      <c r="G43" s="618">
        <f>+ROUND(+'TRIAL-BALANCE'!Z137+'TRIAL-BALANCE'!Z138-IF(+AND('Provisions-2021'!H78=0,+'Provisions-2021'!H19&gt;0),+'Provisions-2021'!H19,0)+IF(+AND('Provisions-2021'!H80=0,+'Provisions-2021'!H27&lt;&gt;0),+'Provisions-2021'!H27,0),2)</f>
        <v>0</v>
      </c>
      <c r="H43" s="619">
        <f>+ROUND(+'TRIAL-BALANCE'!V137+'TRIAL-BALANCE'!V138-IF(+AND('Provisions-2021'!G78=0,+'Provisions-2021'!G19&gt;0),+'Provisions-2021'!G19,0)+IF(+AND('Provisions-2021'!G80=0,+'Provisions-2021'!G27&lt;&gt;0),+'Provisions-2021'!G27,0),2)</f>
        <v>0</v>
      </c>
      <c r="I43" s="248"/>
      <c r="J43" s="618">
        <f>+'TRIAL-BALANCE'!AG137+'TRIAL-BALANCE'!AG138-IF(+AND('Provisions-2021'!K78=0,+'Provisions-2021'!K19&gt;0),+'Provisions-2021'!K19,0)+IF(+AND('Provisions-2021'!K80=0,+'Provisions-2021'!K27&lt;&gt;0),+'Provisions-2021'!K27,0)</f>
        <v>0</v>
      </c>
      <c r="K43" s="619">
        <f>+'TRIAL-BALANCE'!AC137+'TRIAL-BALANCE'!AC138-IF(+AND('Provisions-2021'!J78=0,+'Provisions-2021'!J19&gt;0),+'Provisions-2021'!J19,0)+IF(+AND('Provisions-2021'!J80=0,+'Provisions-2021'!J27&lt;&gt;0),+'Provisions-2021'!J27,0)</f>
        <v>0</v>
      </c>
      <c r="L43" s="248"/>
      <c r="M43" s="618">
        <f t="shared" si="2"/>
        <v>2021</v>
      </c>
      <c r="N43" s="619">
        <f t="shared" si="2"/>
        <v>2021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352435.85</v>
      </c>
      <c r="E44" s="619">
        <f>+ROUND(+SUM('TRIAL-BALANCE'!O200:O207),2)</f>
        <v>76497.42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230000</v>
      </c>
      <c r="K44" s="619">
        <f>+SUM('TRIAL-BALANCE'!AC200:AC207)</f>
        <v>20000</v>
      </c>
      <c r="L44" s="248"/>
      <c r="M44" s="618">
        <f>+ROUND(+D44+G44+J44,2)-ROUND(P44,2)</f>
        <v>582435.85</v>
      </c>
      <c r="N44" s="619">
        <f>+ROUND(+E44+H44+K44,2)-ROUND(Q44,2)</f>
        <v>96497.42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-2021'!E78=0,+'Provisions-2021'!E21,+SUM('TRIAL-BALANCE'!T262:T265))+IF(+'Provisions-2021'!E80=0,+'Provisions-2021'!E29,+SUM('TRIAL-BALANCE'!S271:S273)-SUM('TRIAL-BALANCE'!T271:T273))+'TRIAL-BALANCE'!T910,2)</f>
        <v>114822.81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-2021'!D78=0,+'Provisions-2021'!D21,+SUM('TRIAL-BALANCE'!P262:P265))+IF(+'Provisions-2021'!D80=0,+'Provisions-2021'!D29,+SUM('TRIAL-BALANCE'!O271:O273)-SUM('TRIAL-BALANCE'!P271:P273))+'TRIAL-BALANCE'!P910,2)</f>
        <v>131981.16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-2021'!H78=0,+'Provisions-2021'!H21,+SUM('TRIAL-BALANCE'!AA262:AA265))+IF(+'Provisions-2021'!H80=0,+'Provisions-2021'!H29,+SUM('TRIAL-BALANCE'!Z271:Z273)-SUM('TRIAL-BALANCE'!AA271:AA273))+'TRIAL-BALANCE'!AA910,2)</f>
        <v>87882.23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-2021'!G78=0,+'Provisions-2021'!G21,+SUM('TRIAL-BALANCE'!W262:W265))+IF(+'Provisions-2021'!G80=0,+'Provisions-2021'!G29,+SUM('TRIAL-BALANCE'!V271:V273)-SUM('TRIAL-BALANCE'!W271:W273))+'TRIAL-BALANCE'!W910,2)</f>
        <v>155824.14000000001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-2021'!K78=0,+'Provisions-2021'!K21,+SUM('TRIAL-BALANCE'!AH262:AH265))+IF(+'Provisions-2021'!J80=0,+'Provisions-2021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-2021'!J78=0,+'Provisions-2021'!J21,+SUM('TRIAL-BALANCE'!AD262:AD265))+IF(+'Provisions-2021'!J80=0,+'Provisions-2021'!J29,+SUM('TRIAL-BALANCE'!AC271:AC273)-SUM('TRIAL-BALANCE'!AD271:AD273))+'TRIAL-BALANCE'!AD910</f>
        <v>0</v>
      </c>
      <c r="L45" s="248"/>
      <c r="M45" s="628">
        <f>+ROUND(+D45+G45+J45,2)-ROUND(P45,2)</f>
        <v>202705.04</v>
      </c>
      <c r="N45" s="629">
        <f>+ROUND(+E45+H45+K45,2)-ROUND(Q45,2)</f>
        <v>287805.3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1157308.83</v>
      </c>
      <c r="E46" s="625">
        <f>+ROUND(+E40+E41+E42+E43+E44+E45,2)</f>
        <v>710950.31</v>
      </c>
      <c r="F46" s="248"/>
      <c r="G46" s="624">
        <f>+ROUND(+G40+G41+G42+G43+G44+G45,2)</f>
        <v>110109.53</v>
      </c>
      <c r="H46" s="625">
        <f>+ROUND(+H40+H41+H42+H43+H44+H45,2)</f>
        <v>632868.94999999995</v>
      </c>
      <c r="I46" s="248"/>
      <c r="J46" s="624">
        <f>+ROUND(+J40+J41+J42+J43+J44+J45,2)</f>
        <v>230000</v>
      </c>
      <c r="K46" s="625">
        <f>+ROUND(+K40+K41+K42+K43+K44+K45,2)</f>
        <v>20000</v>
      </c>
      <c r="L46" s="248"/>
      <c r="M46" s="624">
        <f>+ROUND(+M40+M41+M42+M43+M44+M45,2)</f>
        <v>1497418.36</v>
      </c>
      <c r="N46" s="625">
        <f>+ROUND(+N40+N41+N42+N43+N44+N45,2)</f>
        <v>1363819.26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364.66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364.66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2788304.63</v>
      </c>
      <c r="E49" s="629">
        <f>+ROUND(+SUM('TRIAL-BALANCE'!O286:O293)+SUM('TRIAL-BALANCE'!O296:O301)+SUM('TRIAL-BALANCE'!O303:O305),2)</f>
        <v>2699459.54</v>
      </c>
      <c r="F49" s="248"/>
      <c r="G49" s="628">
        <f>+ROUND(+SUM('TRIAL-BALANCE'!Z286:Z293)+SUM('TRIAL-BALANCE'!Z296:Z301)+SUM('TRIAL-BALANCE'!Z303:Z305),2)</f>
        <v>13135.99</v>
      </c>
      <c r="H49" s="629">
        <f>+ROUND(+SUM('TRIAL-BALANCE'!V286:V293)+SUM('TRIAL-BALANCE'!V296:V301)+SUM('TRIAL-BALANCE'!V303:V305),2)</f>
        <v>92989.67</v>
      </c>
      <c r="I49" s="248"/>
      <c r="J49" s="628">
        <f>+ROUND(+SUM('TRIAL-BALANCE'!AG286:AG293)+SUM('TRIAL-BALANCE'!AG296:AG301)+SUM('TRIAL-BALANCE'!AG303:AG305),2)</f>
        <v>390048.46</v>
      </c>
      <c r="K49" s="629">
        <f>+ROUND(+SUM('TRIAL-BALANCE'!AC286:AC293)+SUM('TRIAL-BALANCE'!AC296:AC301)+SUM('TRIAL-BALANCE'!AC303:AC305),2)</f>
        <v>593067.97</v>
      </c>
      <c r="L49" s="248"/>
      <c r="M49" s="628">
        <f>+ROUND(+D49+G49+J49,2)</f>
        <v>3191489.08</v>
      </c>
      <c r="N49" s="629">
        <f>+ROUND(+E49+H49+K49,2)</f>
        <v>3385517.18</v>
      </c>
      <c r="O49" s="152"/>
      <c r="P49" s="2573" t="str">
        <f>+IF(+AND(Status!K4="ДА",+ROUND('Intra-Balances'!S51,2)-ROUND('Intra-Balances'!S53,2)&lt;&gt;0),"сумите за елиминиране в 'Intra-Balances' не са равни!","O K")</f>
        <v>O K</v>
      </c>
      <c r="Q49" s="2573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2788669.29</v>
      </c>
      <c r="E50" s="625">
        <f>+ROUND(+E48+E49,2)</f>
        <v>2699459.54</v>
      </c>
      <c r="F50" s="248"/>
      <c r="G50" s="624">
        <f>+ROUND(+G48+G49,2)</f>
        <v>13135.99</v>
      </c>
      <c r="H50" s="625">
        <f>+ROUND(+H48+H49,2)</f>
        <v>92989.67</v>
      </c>
      <c r="I50" s="248"/>
      <c r="J50" s="624">
        <f>+ROUND(+J48+J49,2)</f>
        <v>390048.46</v>
      </c>
      <c r="K50" s="625">
        <f>+ROUND(+K48+K49,2)</f>
        <v>593067.97</v>
      </c>
      <c r="L50" s="248"/>
      <c r="M50" s="624">
        <f>+ROUND(+M48+M49,2)</f>
        <v>3191853.74</v>
      </c>
      <c r="N50" s="625">
        <f>+ROUND(+N48+N49,2)</f>
        <v>3385517.18</v>
      </c>
      <c r="O50" s="152"/>
      <c r="P50" s="2574" t="str">
        <f>+IF(+AND(Status!K4="ДА",+ROUND('Intra-Balances'!P51,2)-ROUND('Intra-Balances'!P53,2)&lt;&gt;0),"сумите за елиминиране в 'Intra-Balances' не са равни!","O K")</f>
        <v>O K</v>
      </c>
      <c r="Q50" s="257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4909755.99</v>
      </c>
      <c r="E52" s="654">
        <f>+ROUND(+E34+E38+E46+E50,2)</f>
        <v>4395326.8899999997</v>
      </c>
      <c r="F52" s="248"/>
      <c r="G52" s="653">
        <f>+ROUND(+G34+G38+G46+G50,2)</f>
        <v>123245.52</v>
      </c>
      <c r="H52" s="654">
        <f>+ROUND(+H34+H38+H46+H50,2)</f>
        <v>725858.62</v>
      </c>
      <c r="I52" s="248"/>
      <c r="J52" s="653">
        <f>+ROUND(+J34+J38+J46+J50,2)</f>
        <v>620048.46</v>
      </c>
      <c r="K52" s="654">
        <f>+ROUND(+K34+K38+K46+K50,2)</f>
        <v>613067.97</v>
      </c>
      <c r="L52" s="248"/>
      <c r="M52" s="653">
        <f>+ROUND(+M34+M38+M46+M50,2)</f>
        <v>5653049.9699999997</v>
      </c>
      <c r="N52" s="654">
        <f>+ROUND(+N34+N38+N46+N50,2)</f>
        <v>5734253.4800000004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16906707.870000001</v>
      </c>
      <c r="E54" s="685">
        <f>+ROUND(+E28+E52,2)</f>
        <v>16706034.93</v>
      </c>
      <c r="F54" s="248"/>
      <c r="G54" s="684">
        <f>+ROUND(+G28+G52,2)</f>
        <v>2061940.86</v>
      </c>
      <c r="H54" s="685">
        <f>+ROUND(+H28+H52,2)</f>
        <v>2655968.96</v>
      </c>
      <c r="I54" s="248"/>
      <c r="J54" s="684">
        <f>+ROUND(+J28+J52,2)</f>
        <v>58648348.07</v>
      </c>
      <c r="K54" s="685">
        <f>+ROUND(+K28+K52,2)</f>
        <v>58837971.539999999</v>
      </c>
      <c r="L54" s="248"/>
      <c r="M54" s="684">
        <f>+ROUND(+M28+M52,2)</f>
        <v>77616996.799999997</v>
      </c>
      <c r="N54" s="685">
        <f>+ROUND(+N28+N52,2)</f>
        <v>78199975.430000007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2479489.7000000002</v>
      </c>
      <c r="E55" s="633">
        <f>+ROUND(+SUM('TRIAL-BALANCE'!O832:O834)+SUM('TRIAL-BALANCE'!O837:O841)+'TRIAL-BALANCE'!O846+SUM('TRIAL-BALANCE'!O858:O858)+'TRIAL-BALANCE'!O884+'TRIAL-BALANCE'!O887-'TRIAL-BALANCE'!O887,2)</f>
        <v>2451109.75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492651.55</v>
      </c>
      <c r="H55" s="633">
        <f>+ROUND(+SUM('TRIAL-BALANCE'!V832:V834)+SUM('TRIAL-BALANCE'!V837:V841)+'TRIAL-BALANCE'!V846+SUM('TRIAL-BALANCE'!V858:V858)+'TRIAL-BALANCE'!V884+'TRIAL-BALANCE'!V887-'TRIAL-BALANCE'!V887,2)</f>
        <v>477220.38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2972141.25</v>
      </c>
      <c r="N55" s="633">
        <f>+ROUND(+E55+H55+K55,2)</f>
        <v>2928330.13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68" t="s">
        <v>2181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63" t="s">
        <v>398</v>
      </c>
      <c r="N58" s="2564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69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65"/>
      <c r="N59" s="256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70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12969320.109999999</v>
      </c>
      <c r="E63" s="649">
        <f>+ROUND('R &amp; E data-2020'!P14-'R &amp; E data-2020'!O14,2)</f>
        <v>12969320.109999999</v>
      </c>
      <c r="F63" s="248"/>
      <c r="G63" s="642">
        <f>+ROUND(+'TRIAL-BALANCE'!AA14-'TRIAL-BALANCE'!Z14,2)</f>
        <v>7499.05</v>
      </c>
      <c r="H63" s="643">
        <f>+ROUND('R &amp; E data-2020'!S14-'R &amp; E data-2020'!R14,2)</f>
        <v>7499.05</v>
      </c>
      <c r="I63" s="248"/>
      <c r="J63" s="642">
        <f>+ROUND(+'TRIAL-BALANCE'!AH14-'TRIAL-BALANCE'!AG14,2)</f>
        <v>18726.54</v>
      </c>
      <c r="K63" s="643">
        <f>+ROUND('R &amp; E data-2020'!V14-'R &amp; E data-2020'!U14,2)</f>
        <v>18726.54</v>
      </c>
      <c r="L63" s="248"/>
      <c r="M63" s="642">
        <f>+ROUND(+D63+G63+J63,2)</f>
        <v>12995545.699999999</v>
      </c>
      <c r="N63" s="643">
        <f>+ROUND(+E63+H63+K63,2)</f>
        <v>12995545.699999999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3068237.54</v>
      </c>
      <c r="E64" s="643">
        <f>+ROUND('R &amp; E data-2020'!P15-'R &amp; E data-2020'!O15,2)</f>
        <v>1088949.8</v>
      </c>
      <c r="F64" s="248"/>
      <c r="G64" s="642">
        <f>+ROUND(+'TRIAL-BALANCE'!AA15-'TRIAL-BALANCE'!Z15,2)</f>
        <v>-1829431.81</v>
      </c>
      <c r="H64" s="643">
        <f>+ROUND('R &amp; E data-2020'!S15-'R &amp; E data-2020'!R15,2)</f>
        <v>4051593.34</v>
      </c>
      <c r="I64" s="248"/>
      <c r="J64" s="642">
        <f>+ROUND(+'TRIAL-BALANCE'!AH15-'TRIAL-BALANCE'!AG15,2)</f>
        <v>58206177.030000001</v>
      </c>
      <c r="K64" s="643">
        <f>+ROUND('R &amp; E data-2020'!V15-'R &amp; E data-2020'!U15,2)</f>
        <v>53343885.130000003</v>
      </c>
      <c r="L64" s="248"/>
      <c r="M64" s="642">
        <f>+ROUND(+D64+G64+J64,2)+ROUND(P64,2)</f>
        <v>59444982.759999998</v>
      </c>
      <c r="N64" s="643">
        <f>+ROUND(+E64+H64+K64,2)+ROUND(Q64,2)</f>
        <v>58484428.270000003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462594.07</v>
      </c>
      <c r="E65" s="623">
        <f>+ROUND('R &amp; E data-2020'!P462-'R &amp; E data-2020'!O462,2)</f>
        <v>1979287.74</v>
      </c>
      <c r="F65" s="248"/>
      <c r="G65" s="622">
        <f>+ROUND(+SUM('TRIAL-BALANCE'!AA384:AA828)-SUM('TRIAL-BALANCE'!Z384:Z828),2)</f>
        <v>3079799.21</v>
      </c>
      <c r="H65" s="623">
        <f>+ROUND('R &amp; E data-2020'!S462-'R &amp; E data-2020'!R462,2)</f>
        <v>-5881025.1500000004</v>
      </c>
      <c r="I65" s="248"/>
      <c r="J65" s="622">
        <f>+ROUND(+SUM('TRIAL-BALANCE'!AH384:AH828)-SUM('TRIAL-BALANCE'!AG384:AG828),2)</f>
        <v>-196603.96</v>
      </c>
      <c r="K65" s="623">
        <f>+ROUND('R &amp; E data-2020'!V462-'R &amp; E data-2020'!U462,2)</f>
        <v>4862291.9000000004</v>
      </c>
      <c r="L65" s="248"/>
      <c r="M65" s="622">
        <f>+ROUND(+D65+G65+J65,2)+ROUND(P65,2)</f>
        <v>3345789.32</v>
      </c>
      <c r="N65" s="623">
        <f>+ROUND(+E65+H65+K65,2)+ROUND(Q65,2)</f>
        <v>960554.49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16500151.720000001</v>
      </c>
      <c r="E66" s="654">
        <f>+ROUND(+E63+E64+E65,2)</f>
        <v>16037557.65</v>
      </c>
      <c r="F66" s="248"/>
      <c r="G66" s="653">
        <f>+ROUND(+G63+G64+G65,2)</f>
        <v>1257866.45</v>
      </c>
      <c r="H66" s="654">
        <f>+ROUND(+H63+H64+H65,2)</f>
        <v>-1821932.76</v>
      </c>
      <c r="I66" s="248"/>
      <c r="J66" s="653">
        <f>+ROUND(+J63+J64+J65,2)</f>
        <v>58028299.609999999</v>
      </c>
      <c r="K66" s="654">
        <f>+ROUND(+K63+K64+K65,2)</f>
        <v>58224903.57</v>
      </c>
      <c r="L66" s="248"/>
      <c r="M66" s="653">
        <f>+ROUND(+M63+M64+M65,2)</f>
        <v>75786317.780000001</v>
      </c>
      <c r="N66" s="654">
        <f>+ROUND(+N63+N64+N65,2)</f>
        <v>72440528.459999993</v>
      </c>
      <c r="O66" s="152"/>
      <c r="P66" s="2573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73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2180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74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74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+ROUND(+SUM('TRIAL-BALANCE'!T19)-IF(+'Provisions-2021'!E82=0,+'Provisions-2021'!E41,+ROUND((+SUM('TRIAL-BALANCE'!S25)-SUM('TRIAL-BALANCE'!T25))*'TRIAL-BALANCE'!T901,2))-IF(+'Provisions-2021'!E84=0,+'Provisions-2021'!E45,+ROUND((+'TRIAL-BALANCE'!S21)*'TRIAL-BALANCE'!T901,2)),2)</f>
        <v>0</v>
      </c>
      <c r="E69" s="619">
        <f>+ROUND(+SUM('TRIAL-BALANCE'!P19)-IF(+'Provisions-2021'!D82=0,+'Provisions-2021'!D41,+ROUND((+SUM('TRIAL-BALANCE'!O25)-SUM('TRIAL-BALANCE'!P25))*'TRIAL-BALANCE'!P901,2))-IF(+'Provisions-2021'!D84=0,+'Provisions-2021'!D45,+ROUND((+'TRIAL-BALANCE'!O21)*'TRIAL-BALANCE'!P901,2)),2)</f>
        <v>0</v>
      </c>
      <c r="F69" s="248"/>
      <c r="G69" s="618">
        <f>+ROUND(+SUM('TRIAL-BALANCE'!AA19)-IF(+'Provisions-2021'!H82=0,+'Provisions-2021'!H41,+ROUND((+SUM('TRIAL-BALANCE'!Z25)-SUM('TRIAL-BALANCE'!AA25))*'TRIAL-BALANCE'!AA901,2))-IF(+'Provisions-2021'!H84=0,+'Provisions-2021'!H45,+ROUND((+'TRIAL-BALANCE'!Z21)*'TRIAL-BALANCE'!AA901,2)),2)</f>
        <v>0</v>
      </c>
      <c r="H69" s="619">
        <f>+ROUND(+SUM('TRIAL-BALANCE'!W19)-IF(+'Provisions-2021'!G82=0,+'Provisions-2021'!G41,+ROUND((+SUM('TRIAL-BALANCE'!V25)-SUM('TRIAL-BALANCE'!W25))*'TRIAL-BALANCE'!W901,2))-IF(+'Provisions-2021'!G84=0,+'Provisions-2021'!G45,+ROUND((+'TRIAL-BALANCE'!V21)*'TRIAL-BALANCE'!W901,2)),2)</f>
        <v>0</v>
      </c>
      <c r="I69" s="248"/>
      <c r="J69" s="618">
        <f>+ROUND(+SUM('TRIAL-BALANCE'!AH19)-IF(+'Provisions-2021'!K82=0,+'Provisions-2021'!K41,+ROUND((+SUM('TRIAL-BALANCE'!AG25)-SUM('TRIAL-BALANCE'!AH25))*'TRIAL-BALANCE'!AH901,2))-IF(+'Provisions-2021'!K84=0,+'Provisions-2021'!K45,+ROUND((+'TRIAL-BALANCE'!AG21)*'TRIAL-BALANCE'!AH901,2)),2)</f>
        <v>0</v>
      </c>
      <c r="K69" s="619">
        <f>+ROUND(+SUM('TRIAL-BALANCE'!AD19)-IF(+'Provisions-2021'!J82=0,+'Provisions-2021'!J41,+ROUND((+SUM('TRIAL-BALANCE'!AC25)-SUM('TRIAL-BALANCE'!AD25))*'TRIAL-BALANCE'!AD901,2))-IF(+'Provisions-2021'!J84=0,+'Provisions-2021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2186</v>
      </c>
      <c r="B71" s="341">
        <v>513</v>
      </c>
      <c r="C71" s="233"/>
      <c r="D71" s="628">
        <f>+ROUND(+SUM('TRIAL-BALANCE'!T50:T51)+SUM('TRIAL-BALANCE'!T56:T57)-IF(+'Provisions-2021'!E86=0,+'Provisions-2021'!E49,+ROUND(+('TRIAL-BALANCE'!S54+'TRIAL-BALANCE'!S55)*'TRIAL-BALANCE'!T904,2))-IF(+'Provisions-2021'!E88=0,+'Provisions-2021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-2021'!D86=0,+'Provisions-2021'!D49,+ROUND(+('TRIAL-BALANCE'!O54+'TRIAL-BALANCE'!O55)*'TRIAL-BALANCE'!P904,2))-IF(+'Provisions-2021'!D88=0,+'Provisions-2021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-2021'!H86=0,+'Provisions-2021'!H49,+ROUND(+('TRIAL-BALANCE'!Z54+'TRIAL-BALANCE'!Z55)*'TRIAL-BALANCE'!AA904,2))-IF(+'Provisions-2021'!H88=0,+'Provisions-2021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-2021'!G86=0,+'Provisions-2021'!G49,+ROUND(+('TRIAL-BALANCE'!V54+'TRIAL-BALANCE'!V55)*'TRIAL-BALANCE'!W904,2))-IF(+'Provisions-2021'!G88=0,+'Provisions-2021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-2021'!K86=0,+'Provisions-2021'!K49,+ROUND(+('TRIAL-BALANCE'!AG54+'TRIAL-BALANCE'!AG55)*'TRIAL-BALANCE'!AH904,2))-IF(+'Provisions-2021'!K88=0,+'Provisions-2021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-2021'!J86=0,+'Provisions-2021'!J49,+ROUND(+('TRIAL-BALANCE'!AC54+'TRIAL-BALANCE'!AC55)*'TRIAL-BALANCE'!AD904,2))-IF(+'Provisions-2021'!J88=0,+'Provisions-2021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-2021'!E82=0,+'Provisions-2021'!E42,+ROUND((+SUM('TRIAL-BALANCE'!S25:S25)-SUM('TRIAL-BALANCE'!T25:T25))*'TRIAL-BALANCE'!T902,2))-IF('Provisions-2021'!E84=0,+'Provisions-2021'!E46,+ROUND((+'TRIAL-BALANCE'!S21)*('TRIAL-BALANCE'!T902),2))-IF('Provisions-2021'!E86=0,+'Provisions-2021'!E50,+ROUND(+('TRIAL-BALANCE'!S54+'TRIAL-BALANCE'!S55)*'TRIAL-BALANCE'!T905,2))-IF('Provisions-2021'!E88=0,+'Provisions-2021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-2021'!D82=0,+'Provisions-2021'!D42,+ROUND((+SUM('TRIAL-BALANCE'!O25:O25)-SUM('TRIAL-BALANCE'!P25:P25))*'TRIAL-BALANCE'!P902,2))-IF('Provisions-2021'!D84=0,+'Provisions-2021'!D46,+ROUND((+'TRIAL-BALANCE'!O21)*('TRIAL-BALANCE'!P902),2))-IF('Provisions-2021'!D86=0,+'Provisions-2021'!D50,+ROUND(+('TRIAL-BALANCE'!O54+'TRIAL-BALANCE'!O55)*'TRIAL-BALANCE'!P905,2))-IF('Provisions-2021'!D88=0,+'Provisions-2021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-2021'!H82=0,+'Provisions-2021'!H42,+ROUND((+SUM('TRIAL-BALANCE'!Z25:Z25)-SUM('TRIAL-BALANCE'!AA25:AA25))*'TRIAL-BALANCE'!AA902,2))-IF('Provisions-2021'!H84=0,+'Provisions-2021'!H46,+ROUND((+'TRIAL-BALANCE'!Z21)*('TRIAL-BALANCE'!AA902),2))-IF('Provisions-2021'!H86=0,+'Provisions-2021'!H50,+ROUND(+('TRIAL-BALANCE'!Z54+'TRIAL-BALANCE'!Z55)*'TRIAL-BALANCE'!AA905,2))-IF('Provisions-2021'!H88=0,+'Provisions-2021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-2021'!G82=0,+'Provisions-2021'!G42,+ROUND((+SUM('TRIAL-BALANCE'!V25:V25)-SUM('TRIAL-BALANCE'!W25:W25))*'TRIAL-BALANCE'!W902,2))-IF('Provisions-2021'!G84=0,+'Provisions-2021'!G46,+ROUND((+'TRIAL-BALANCE'!V21)*('TRIAL-BALANCE'!W902),2))-IF('Provisions-2021'!G86=0,+'Provisions-2021'!G50,+ROUND(+('TRIAL-BALANCE'!V54+'TRIAL-BALANCE'!V55)*'TRIAL-BALANCE'!W905,2))-IF('Provisions-2021'!G88=0,+'Provisions-2021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-2021'!K82=0,+'Provisions-2021'!K42,+ROUND((+SUM('TRIAL-BALANCE'!AG25:AG25)-SUM('TRIAL-BALANCE'!AH25:AH25))*'TRIAL-BALANCE'!AH902,2))-IF('Provisions-2021'!K84=0,+'Provisions-2021'!K46,+ROUND((+'TRIAL-BALANCE'!AG21)*('TRIAL-BALANCE'!AH902),2))-IF('Provisions-2021'!K86=0,+'Provisions-2021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-2021'!J82=0,+'Provisions-2021'!J42,+ROUND((+SUM('TRIAL-BALANCE'!AC25:AC25)-SUM('TRIAL-BALANCE'!AD25:AD25))*'TRIAL-BALANCE'!AD902,2))-IF('Provisions-2021'!J84=0,+'Provisions-2021'!J46,+ROUND((+'TRIAL-BALANCE'!AC21)*('TRIAL-BALANCE'!AD902),2))-IF('Provisions-2021'!J86=0,+'Provisions-2021'!J50,+ROUND(+('TRIAL-BALANCE'!AC54+'TRIAL-BALANCE'!AC55)*'TRIAL-BALANCE'!AD905,2))-IF('Provisions-2021'!J88=0,+'Provisions-2021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+ROUND(+'TRIAL-BALANCE'!T114+'TRIAL-BALANCE'!T116+'TRIAL-BALANCE'!T118+'TRIAL-BALANCE'!T120+'TRIAL-BALANCE'!T122-SUM('TRIAL-BALANCE'!S275:S276)+SUM('TRIAL-BALANCE'!T275:T276)+IF(+AND('Provisions-2021'!E90=0,+'Provisions-2021'!E59&lt;&gt;0),+'Provisions-2021'!E59,0),2)</f>
        <v>52138.080000000002</v>
      </c>
      <c r="E75" s="619">
        <f>+ROUND(+'TRIAL-BALANCE'!P114+'TRIAL-BALANCE'!P116+'TRIAL-BALANCE'!P118+'TRIAL-BALANCE'!P120+'TRIAL-BALANCE'!P122-SUM('TRIAL-BALANCE'!O275:O276)+SUM('TRIAL-BALANCE'!P275:P276)+IF(+AND('Provisions-2021'!D90=0,+'Provisions-2021'!D59&lt;&gt;0),+'Provisions-2021'!D59,0),2)</f>
        <v>62721.760000000002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+ROUND(+'TRIAL-BALANCE'!AA114+'TRIAL-BALANCE'!AA116+'TRIAL-BALANCE'!AA118+'TRIAL-BALANCE'!AA120+'TRIAL-BALANCE'!AA122-SUM('TRIAL-BALANCE'!Z275:Z276)+SUM('TRIAL-BALANCE'!AA275:AA276)+IF(+AND('Provisions-2021'!H90=0,+'Provisions-2021'!H59&lt;&gt;0),+'Provisions-2021'!H59,0),2)</f>
        <v>438405.84</v>
      </c>
      <c r="H75" s="619">
        <f>+ROUND(+'TRIAL-BALANCE'!W114+'TRIAL-BALANCE'!W116+'TRIAL-BALANCE'!W118+'TRIAL-BALANCE'!W120+'TRIAL-BALANCE'!W122-SUM('TRIAL-BALANCE'!V275:V276)+SUM('TRIAL-BALANCE'!W275:W276)+IF(+AND('Provisions-2021'!G90=0,+'Provisions-2021'!G59&lt;&gt;0),+'Provisions-2021'!G59,0),2)</f>
        <v>4330426.8899999997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+ROUND(+'TRIAL-BALANCE'!AH114+'TRIAL-BALANCE'!AH116+'TRIAL-BALANCE'!AH118+'TRIAL-BALANCE'!AH120+'TRIAL-BALANCE'!AH122-SUM('TRIAL-BALANCE'!AG275:AG276)+SUM('TRIAL-BALANCE'!AH275:AH276)+IF(+AND('Provisions-2021'!K90=0,+'Provisions-2021'!K59&lt;&gt;0),+'Provisions-2021'!K59,0),2)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+ROUND(+'TRIAL-BALANCE'!AD114+'TRIAL-BALANCE'!AD116+'TRIAL-BALANCE'!AD118+'TRIAL-BALANCE'!AD120+'TRIAL-BALANCE'!AD122-SUM('TRIAL-BALANCE'!AC275:AC276)+SUM('TRIAL-BALANCE'!AD275:AD276)+IF(+AND('Provisions-2021'!J90=0,+'Provisions-2021'!J59&lt;&gt;0),+'Provisions-2021'!J59,0),2)</f>
        <v>0</v>
      </c>
      <c r="L75" s="248"/>
      <c r="M75" s="618">
        <f t="shared" si="4"/>
        <v>490543.92</v>
      </c>
      <c r="N75" s="619">
        <f t="shared" si="5"/>
        <v>4393148.6500000004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+ROUND(+'TRIAL-BALANCE'!T121+'TRIAL-BALANCE'!T125+'TRIAL-BALANCE'!T127+IF(+AND('Provisions-2021'!E90=0,+'Provisions-2021'!E60&lt;&gt;0),+'Provisions-2021'!E60,0),2)</f>
        <v>0</v>
      </c>
      <c r="E76" s="619">
        <f>+ROUND(+'TRIAL-BALANCE'!P121+'TRIAL-BALANCE'!P125+'TRIAL-BALANCE'!P127+IF(+AND('Provisions-2021'!D90=0,+'Provisions-2021'!D60&lt;&gt;0),+'Provisions-2021'!D60,0),2)</f>
        <v>0</v>
      </c>
      <c r="F76" s="248"/>
      <c r="G76" s="618">
        <f>+ROUND(+'TRIAL-BALANCE'!AA121+'TRIAL-BALANCE'!AA125+'TRIAL-BALANCE'!AA127+IF(+AND('Provisions-2021'!H90=0,+'Provisions-2021'!H60&lt;&gt;0),+'Provisions-2021'!H60,0),2)</f>
        <v>0</v>
      </c>
      <c r="H76" s="619">
        <f>+ROUND(+'TRIAL-BALANCE'!W121+'TRIAL-BALANCE'!W125+'TRIAL-BALANCE'!W127+IF(+AND('Provisions-2021'!G90=0,+'Provisions-2021'!G60&lt;&gt;0),+'Provisions-2021'!G60,0),2)</f>
        <v>0</v>
      </c>
      <c r="I76" s="248"/>
      <c r="J76" s="618">
        <f>+ROUND(+'TRIAL-BALANCE'!AH121+'TRIAL-BALANCE'!AH125+'TRIAL-BALANCE'!AH127+IF(+AND('Provisions-2021'!K90=0,+'Provisions-2021'!K60&lt;&gt;0),+'Provisions-2021'!K60,0),2)</f>
        <v>0</v>
      </c>
      <c r="K76" s="619">
        <f>+ROUND(+'TRIAL-BALANCE'!AD121+'TRIAL-BALANCE'!AD125+'TRIAL-BALANCE'!AD127+IF(+AND('Provisions-2021'!J90=0,+'Provisions-2021'!J60&lt;&gt;0),+'Provisions-2021'!J60,0),2)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-2021'!E90=0,+'Provisions-2021'!E61&lt;&gt;0),+'Provisions-2021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-2021'!D90=0,+'Provisions-2021'!D61&lt;&gt;0),+'Provisions-2021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SUM('TRIAL-BALANCE'!AA279:AA280)+IF(+AND('Provisions-2021'!H90=0,+'Provisions-2021'!H61&lt;&gt;0),+'Provisions-2021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-2021'!G90=0,+'Provisions-2021'!G61&lt;&gt;0),+'Provisions-2021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-2021'!K90=0,+'Provisions-2021'!K61&lt;&gt;0),+'Provisions-2021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-2021'!J90=0,+'Provisions-2021'!J61&lt;&gt;0),+'Provisions-2021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1965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5553.03</v>
      </c>
      <c r="E78" s="643">
        <f>+ROUND(+'TRIAL-BALANCE'!P180+'TRIAL-BALANCE'!P181+'TRIAL-BALANCE'!P182+'TRIAL-BALANCE'!P183+'TRIAL-BALANCE'!P187,2)</f>
        <v>13217.33</v>
      </c>
      <c r="F78" s="248"/>
      <c r="G78" s="642">
        <f>+ROUND(+'TRIAL-BALANCE'!AA180+'TRIAL-BALANCE'!AA181+'TRIAL-BALANCE'!AA182+'TRIAL-BALANCE'!AA183+'TRIAL-BALANCE'!AA187,2)</f>
        <v>968.75</v>
      </c>
      <c r="H78" s="643">
        <f>+ROUND(+'TRIAL-BALANCE'!W180+'TRIAL-BALANCE'!W181+'TRIAL-BALANCE'!W182+'TRIAL-BALANCE'!W183+'TRIAL-BALANCE'!W187,2)</f>
        <v>3278.31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6521.78</v>
      </c>
      <c r="N78" s="619">
        <f>+ROUND(+E78+H78+K78,2)-ROUND(Q78,2)</f>
        <v>16495.64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9856.67</v>
      </c>
      <c r="E79" s="619">
        <f>+ROUND(+'TRIAL-BALANCE'!P191+'TRIAL-BALANCE'!P192+'TRIAL-BALANCE'!P193+'TRIAL-BALANCE'!P194,2)</f>
        <v>42765.58</v>
      </c>
      <c r="F79" s="248"/>
      <c r="G79" s="618">
        <f>+ROUND(+'TRIAL-BALANCE'!AA191+'TRIAL-BALANCE'!AA192+'TRIAL-BALANCE'!AA193+'TRIAL-BALANCE'!AA194,2)</f>
        <v>3545.09</v>
      </c>
      <c r="H79" s="619">
        <f>+ROUND(+'TRIAL-BALANCE'!W191+'TRIAL-BALANCE'!W192+'TRIAL-BALANCE'!W193+'TRIAL-BALANCE'!W194,2)</f>
        <v>19399.310000000001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13401.76</v>
      </c>
      <c r="N79" s="619">
        <f t="shared" si="5"/>
        <v>62164.89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20991.08</v>
      </c>
      <c r="E80" s="619">
        <f>+ROUND(+'TRIAL-BALANCE'!P128+'TRIAL-BALANCE'!P130-SUM('TRIAL-BALANCE'!O277:O278)+SUM('TRIAL-BALANCE'!P277:P278),2)</f>
        <v>102552.01</v>
      </c>
      <c r="F80" s="248"/>
      <c r="G80" s="618">
        <f>+ROUND(+'TRIAL-BALANCE'!AA128+'TRIAL-BALANCE'!AA130-SUM('TRIAL-BALANCE'!Z277:Z278)+SUM('TRIAL-BALANCE'!AA277:AA278),2)</f>
        <v>8718.8799999999992</v>
      </c>
      <c r="H80" s="619">
        <f>+ROUND(+'TRIAL-BALANCE'!W128+'TRIAL-BALANCE'!W130-SUM('TRIAL-BALANCE'!V277:V278)+SUM('TRIAL-BALANCE'!W277:W278),2)</f>
        <v>48299.79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29709.96</v>
      </c>
      <c r="N80" s="619">
        <f t="shared" si="5"/>
        <v>150851.79999999999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230000</v>
      </c>
      <c r="E81" s="619">
        <f>+ROUND(+SUM('TRIAL-BALANCE'!P200:P207),2)</f>
        <v>20000</v>
      </c>
      <c r="F81" s="248"/>
      <c r="G81" s="618">
        <f>+ROUND(+SUM('TRIAL-BALANCE'!AA200:AA207),2)</f>
        <v>352435.85</v>
      </c>
      <c r="H81" s="619">
        <f>+ROUND(+SUM('TRIAL-BALANCE'!W200:W207),2)</f>
        <v>76497.42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582435.85</v>
      </c>
      <c r="N81" s="619">
        <f>+ROUND(+E81+H81+K81,2)-ROUND(Q81,2)</f>
        <v>96497.42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-2021'!E88=0,+'Provisions-2021'!E55,0)+IF(+AND('Provisions-2021'!E90=0,+'Provisions-2021'!E66&lt;&gt;0),+'Provisions-2021'!E66,0),2)</f>
        <v>88017.29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-2021'!D88=0,+'Provisions-2021'!D55,0)+IF(+AND('Provisions-2021'!D90=0,+'Provisions-2021'!D66&lt;&gt;0),+'Provisions-2021'!D66,0),2)</f>
        <v>155974.57999999999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-2021'!H88=0,+'Provisions-2021'!H55,0)+IF(+AND('Provisions-2021'!H90=0,+'Provisions-2021'!H66&lt;&gt;0),+'Provisions-2021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-2021'!G88=0,+'Provisions-2021'!G55,0)+IF(+AND('Provisions-2021'!G90=0,+'Provisions-2021'!G66&lt;&gt;0),+'Provisions-2021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-2021'!K88=0,+'Provisions-2021'!K55,0)+IF(+AND('Provisions-2021'!K90=0,+'Provisions-2021'!K66&lt;&gt;0),+'Provisions-2021'!K66,0),2)</f>
        <v>620048.46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-2021'!J88=0,+'Provisions-2021'!J55,0)+IF(+AND('Provisions-2021'!J90=0,+'Provisions-2021'!J66&lt;&gt;0),+'Provisions-2021'!J66,0),2)</f>
        <v>613067.97</v>
      </c>
      <c r="L82" s="248"/>
      <c r="M82" s="628">
        <f>+ROUND(+D82+G82+J82,2)-ROUND(P82,2)</f>
        <v>708065.75</v>
      </c>
      <c r="N82" s="629">
        <f>+ROUND(+E82+H82+K82,2)-ROUND(Q82,2)</f>
        <v>769042.55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406556.15</v>
      </c>
      <c r="E83" s="651">
        <f>+ROUND(SUM(E74:E82),2)</f>
        <v>397231.26</v>
      </c>
      <c r="F83" s="248"/>
      <c r="G83" s="650">
        <f>+ROUND(SUM(G74:G82),2)</f>
        <v>804074.41</v>
      </c>
      <c r="H83" s="651">
        <f>+ROUND(SUM(H74:H82),2)</f>
        <v>4477901.72</v>
      </c>
      <c r="I83" s="248"/>
      <c r="J83" s="650">
        <f>+ROUND(SUM(J74:J82),2)</f>
        <v>620048.46</v>
      </c>
      <c r="K83" s="651">
        <f>+ROUND(SUM(K74:K82),2)</f>
        <v>613067.97</v>
      </c>
      <c r="L83" s="248"/>
      <c r="M83" s="650">
        <f>+ROUND(SUM(M74:M82),2)</f>
        <v>1830679.02</v>
      </c>
      <c r="N83" s="651">
        <f>+ROUND(SUM(N74:N82),2)</f>
        <v>5488200.9500000002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262761.02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262761.02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8485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8485</v>
      </c>
      <c r="O86" s="152"/>
      <c r="P86" s="2573" t="str">
        <f>+IF(+AND(Status!K4="ДА",+ROUND('Intra-Balances'!S55,2)-ROUND('Intra-Balances'!S57,2)&lt;&gt;0),"сумите за елиминиране в 'Intra-Balances' не са равни!","O K")</f>
        <v>O K</v>
      </c>
      <c r="Q86" s="2573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0</v>
      </c>
      <c r="E87" s="625">
        <f>+ROUND(+E85+E86,2)</f>
        <v>271246.02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271246.02</v>
      </c>
      <c r="O87" s="152"/>
      <c r="P87" s="2574" t="str">
        <f>+IF(+AND(Status!K4="ДА",+ROUND('Intra-Balances'!P55,2)-ROUND('Intra-Balances'!P57,2)&lt;&gt;0),"сумите за елиминиране в 'Intra-Balances' не са равни!","O K")</f>
        <v>O K</v>
      </c>
      <c r="Q87" s="2574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406556.15</v>
      </c>
      <c r="E89" s="654">
        <f>+ROUND(+E72+E83+E87,2)</f>
        <v>668477.28</v>
      </c>
      <c r="F89" s="248"/>
      <c r="G89" s="655">
        <f>+ROUND(+G72+G83+G87,2)</f>
        <v>804074.41</v>
      </c>
      <c r="H89" s="656">
        <f>+ROUND(+H72+H83+H87,2)</f>
        <v>4477901.72</v>
      </c>
      <c r="I89" s="248"/>
      <c r="J89" s="653">
        <f>+ROUND(+J72+J83+J87,2)</f>
        <v>620048.46</v>
      </c>
      <c r="K89" s="654">
        <f>+ROUND(+K72+K83+K87,2)</f>
        <v>613067.97</v>
      </c>
      <c r="L89" s="248"/>
      <c r="M89" s="653">
        <f>+ROUND(+M72+M83+M87,2)</f>
        <v>1830679.02</v>
      </c>
      <c r="N89" s="656">
        <f>+ROUND(+N72+N83+N87,2)</f>
        <v>5759446.9699999997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16906707.870000001</v>
      </c>
      <c r="E91" s="1467">
        <f>ROUND(+E66+E89,2)</f>
        <v>16706034.93</v>
      </c>
      <c r="F91" s="248"/>
      <c r="G91" s="1466">
        <f>ROUND(+G66+G89,2)</f>
        <v>2061940.86</v>
      </c>
      <c r="H91" s="1467">
        <f>ROUND(+H66+H89,2)</f>
        <v>2655968.96</v>
      </c>
      <c r="I91" s="248"/>
      <c r="J91" s="1466">
        <f>ROUND(+J66+J89,2)</f>
        <v>58648348.07</v>
      </c>
      <c r="K91" s="1467">
        <f>ROUND(+K66+K89,2)</f>
        <v>58837971.539999999</v>
      </c>
      <c r="L91" s="248"/>
      <c r="M91" s="1466">
        <f>ROUND(+M66+M89,2)</f>
        <v>77616996.799999997</v>
      </c>
      <c r="N91" s="1467">
        <f>ROUND(+N66+N89,2)</f>
        <v>78199975.430000007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5209980.46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1677221.68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4448941.87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5456930.8200000003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9658922.3300000001</v>
      </c>
      <c r="N92" s="633">
        <f>+ROUND(+E92+H92+K92,2)</f>
        <v>7134152.5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1979</v>
      </c>
      <c r="C96" s="233"/>
      <c r="D96" s="2035">
        <f>+'TRIAL-BALANCE'!K10</f>
        <v>44398</v>
      </c>
      <c r="E96" s="2180" t="s">
        <v>1975</v>
      </c>
      <c r="F96" s="233"/>
      <c r="G96" s="242"/>
      <c r="H96" s="2129"/>
      <c r="I96" s="2130"/>
      <c r="J96" s="2131" t="s">
        <v>1977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42" t="str">
        <f>+'Provisions-2021'!H73:J73</f>
        <v>Стела Иванова</v>
      </c>
      <c r="I97" s="2542"/>
      <c r="J97" s="2542"/>
      <c r="K97" s="236"/>
      <c r="L97" s="236"/>
      <c r="M97" s="2542" t="str">
        <f>+'Provisions-2021'!M73:N73</f>
        <v>Лъчезар Яков</v>
      </c>
      <c r="N97" s="2542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2148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9" priority="70" stopIfTrue="1" operator="equal">
      <formula>"НЕРАВНЕНИЕ !"</formula>
    </cfRule>
  </conditionalFormatting>
  <conditionalFormatting sqref="D103:E104 G103:H104 J103:K104 M103:N104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Provisions-2021</vt:lpstr>
      <vt:lpstr>Intra-Balances</vt:lpstr>
      <vt:lpstr>Municipal-Bal</vt:lpstr>
      <vt:lpstr>R &amp; E data-2020</vt:lpstr>
      <vt:lpstr>BALANCE-SHEET-2021-leva</vt:lpstr>
      <vt:lpstr>BALANCE-SHEET-2021</vt:lpstr>
      <vt:lpstr>Income-2021-leva</vt:lpstr>
      <vt:lpstr>Income-2021</vt:lpstr>
      <vt:lpstr>Rounding</vt:lpstr>
      <vt:lpstr>NF-KSF-TRIAL-BAL-2021</vt:lpstr>
      <vt:lpstr>RA-TRIAL-BAL-2021</vt:lpstr>
      <vt:lpstr>DES-TRIAL-BAL-2021</vt:lpstr>
      <vt:lpstr>DMP-TRIAL-BAL-2021</vt:lpstr>
      <vt:lpstr>Local-&amp;-SSF</vt:lpstr>
      <vt:lpstr>'BALANCE-SHEET-2021'!Област_печат</vt:lpstr>
      <vt:lpstr>'BALANCE-SHEET-2021-leva'!Област_печат</vt:lpstr>
      <vt:lpstr>'Cash-deficit'!Област_печат</vt:lpstr>
      <vt:lpstr>'DES-TRIAL-BAL-2021'!Област_печат</vt:lpstr>
      <vt:lpstr>'DMP-TRIAL-BAL-2021'!Област_печат</vt:lpstr>
      <vt:lpstr>Guidelines!Област_печат</vt:lpstr>
      <vt:lpstr>'Income-2021'!Област_печат</vt:lpstr>
      <vt:lpstr>'Income-2021-leva'!Област_печат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'NF-KSF-TRIAL-BAL-2021'!Област_печат</vt:lpstr>
      <vt:lpstr>'Provisions-2021'!Област_печат</vt:lpstr>
      <vt:lpstr>'R &amp; E data-2020'!Област_печат</vt:lpstr>
      <vt:lpstr>'RA-TRIAL-BAL-2021'!Област_печат</vt:lpstr>
      <vt:lpstr>Status!Област_печат</vt:lpstr>
      <vt:lpstr>'TRIAL-BALANCE'!Област_печат</vt:lpstr>
      <vt:lpstr>'BALANCE-SHEET-2021'!Печат_заглавия</vt:lpstr>
      <vt:lpstr>'BALANCE-SHEET-2021-leva'!Печат_заглавия</vt:lpstr>
      <vt:lpstr>'DES-TRIAL-BAL-2021'!Печат_заглавия</vt:lpstr>
      <vt:lpstr>'DMP-TRIAL-BAL-2021'!Печат_заглавия</vt:lpstr>
      <vt:lpstr>'Income-2021'!Печат_заглавия</vt:lpstr>
      <vt:lpstr>'Income-2021-leva'!Печат_заглавия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'NF-KSF-TRIAL-BAL-2021'!Печат_заглавия</vt:lpstr>
      <vt:lpstr>'Provisions-2021'!Печат_заглавия</vt:lpstr>
      <vt:lpstr>'R &amp; E data-2020'!Печат_заглавия</vt:lpstr>
      <vt:lpstr>'RA-TRIAL-BAL-2021'!Печат_заглавия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990 Opti</dc:creator>
  <cp:lastModifiedBy>Dell 990 Opti</cp:lastModifiedBy>
  <cp:lastPrinted>2021-07-21T09:32:44Z</cp:lastPrinted>
  <dcterms:created xsi:type="dcterms:W3CDTF">2002-02-28T16:53:59Z</dcterms:created>
  <dcterms:modified xsi:type="dcterms:W3CDTF">2021-07-21T10:15:01Z</dcterms:modified>
</cp:coreProperties>
</file>